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1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A7A\"/>
    </mc:Choice>
  </mc:AlternateContent>
  <bookViews>
    <workbookView xWindow="240" yWindow="540" windowWidth="11580" windowHeight="4785" firstSheet="17" activeTab="17" xr2:uid="{00000000-000D-0000-FFFF-FFFF00000000}"/>
  </bookViews>
  <sheets>
    <sheet name="ANEXOS1PROGYNO" sheetId="20" r:id="rId1"/>
    <sheet name="ANEXOS2ADMIVA " sheetId="37" r:id="rId2"/>
    <sheet name="ANEXOS3MPIOS" sheetId="18" r:id="rId3"/>
    <sheet name="ANEXOS4FIDEICOMISOS" sheetId="21" r:id="rId4"/>
    <sheet name="ANEXOS 5DEUDA" sheetId="22" r:id="rId5"/>
    <sheet name="ANEXOS 5CDEUDA" sheetId="32" r:id="rId6"/>
    <sheet name="ANEXOS 6APORTFED" sheetId="24" r:id="rId7"/>
    <sheet name="ANEXOS7ADJUDICACION" sheetId="23" r:id="rId8"/>
    <sheet name="anexo8a CLASIF.ECONOMICA" sheetId="15" r:id="rId9"/>
    <sheet name="anexo8B CLASIF.tipoGTO" sheetId="29" r:id="rId10"/>
    <sheet name="9FUNCIONAL" sheetId="4" r:id="rId11"/>
    <sheet name="10 EJE" sheetId="11" r:id="rId12"/>
    <sheet name="11 RAMO " sheetId="38" r:id="rId13"/>
    <sheet name="12ORG " sheetId="39" r:id="rId14"/>
    <sheet name="13FEDERAL " sheetId="31" r:id="rId15"/>
    <sheet name="ANEXO19ISSSTECAM" sheetId="40" r:id="rId16"/>
    <sheet name="ANEXO20RECONCURRENTES" sheetId="41" r:id="rId17"/>
    <sheet name="ANEXO21" sheetId="42" r:id="rId18"/>
  </sheets>
  <definedNames>
    <definedName name="_xlnm.Database" localSheetId="12">#REF!</definedName>
    <definedName name="_xlnm.Database" localSheetId="13">#REF!</definedName>
    <definedName name="_xlnm.Database" localSheetId="1">#REF!</definedName>
    <definedName name="_xlnm.Database">#REF!</definedName>
    <definedName name="_xlnm.Print_Area" localSheetId="11">'10 EJE'!$A$1:$E$48</definedName>
    <definedName name="_xlnm.Print_Area" localSheetId="12">'11 RAMO '!$A$1:$S$105</definedName>
    <definedName name="_xlnm.Print_Area" localSheetId="10">'9FUNCIONAL'!$A$1:$F$164</definedName>
    <definedName name="_xlnm.Print_Area" localSheetId="16">ANEXO20RECONCURRENTES!$A$1:$E$52</definedName>
    <definedName name="_xlnm.Print_Area" localSheetId="8">'anexo8a CLASIF.ECONOMICA'!$A$1:$E$83</definedName>
    <definedName name="_xlnm.Print_Area" localSheetId="9">'anexo8B CLASIF.tipoGTO'!$A$1:$I$79</definedName>
    <definedName name="_xlnm.Print_Area" localSheetId="4">'ANEXOS 5DEUDA'!$A$1:$D$39</definedName>
    <definedName name="_xlnm.Print_Area" localSheetId="0">ANEXOS1PROGYNO!$A$1:$C$22</definedName>
    <definedName name="_xlnm.Print_Area" localSheetId="2">ANEXOS3MPIOS!$A$1:$B$40</definedName>
    <definedName name="_xlnm.Print_Titles" localSheetId="12">'11 RAMO '!$1:$9</definedName>
    <definedName name="_xlnm.Print_Titles" localSheetId="13">'12ORG '!$1:$8</definedName>
    <definedName name="_xlnm.Print_Titles" localSheetId="14">'13FEDERAL '!$1:$9</definedName>
    <definedName name="_xlnm.Print_Titles" localSheetId="10">'9FUNCIONAL'!$1:$10</definedName>
    <definedName name="_xlnm.Print_Titles" localSheetId="17">ANEXO21!$1:$8</definedName>
    <definedName name="_xlnm.Print_Titles" localSheetId="1">'ANEXOS2ADMIVA '!$1:$6</definedName>
  </definedNames>
  <calcPr calcId="171026"/>
</workbook>
</file>

<file path=xl/calcChain.xml><?xml version="1.0" encoding="utf-8"?>
<calcChain xmlns="http://schemas.openxmlformats.org/spreadsheetml/2006/main">
  <c r="E144" i="4" l="1"/>
  <c r="E147" i="4"/>
  <c r="E151" i="4"/>
  <c r="E156" i="4"/>
  <c r="E143" i="4"/>
  <c r="E12" i="4"/>
  <c r="E15" i="4"/>
  <c r="E20" i="4"/>
  <c r="E30" i="4"/>
  <c r="E36" i="4"/>
  <c r="E40" i="4"/>
  <c r="E46" i="4"/>
  <c r="E32" i="4"/>
  <c r="E11" i="4"/>
  <c r="E54" i="4"/>
  <c r="E61" i="4"/>
  <c r="E69" i="4"/>
  <c r="E75" i="4"/>
  <c r="E80" i="4"/>
  <c r="E87" i="4"/>
  <c r="E97" i="4"/>
  <c r="E53" i="4"/>
  <c r="E101" i="4"/>
  <c r="E111" i="4"/>
  <c r="E118" i="4"/>
  <c r="E122" i="4"/>
  <c r="E129" i="4"/>
  <c r="E131" i="4"/>
  <c r="E134" i="4"/>
  <c r="E139" i="4"/>
  <c r="E104" i="4"/>
  <c r="E100" i="4"/>
  <c r="E161" i="4"/>
  <c r="F143" i="4"/>
  <c r="F100" i="4"/>
  <c r="F53" i="4"/>
  <c r="F11" i="4"/>
  <c r="F161" i="4"/>
  <c r="E137" i="42"/>
  <c r="D136" i="42"/>
  <c r="E136" i="42"/>
  <c r="E134" i="42"/>
  <c r="E133" i="42"/>
  <c r="E132" i="42"/>
  <c r="E131" i="42"/>
  <c r="E129" i="42"/>
  <c r="E128" i="42"/>
  <c r="E127" i="42"/>
  <c r="E126" i="42"/>
  <c r="E125" i="42"/>
  <c r="E124" i="42"/>
  <c r="E123" i="42"/>
  <c r="E122" i="42"/>
  <c r="E121" i="42"/>
  <c r="E120" i="42"/>
  <c r="E119" i="42"/>
  <c r="E118" i="42"/>
  <c r="E117" i="42"/>
  <c r="E116" i="42"/>
  <c r="E115" i="42"/>
  <c r="E114" i="42"/>
  <c r="E113" i="42"/>
  <c r="E112" i="42"/>
  <c r="E111" i="42"/>
  <c r="E110" i="42"/>
  <c r="E109" i="42"/>
  <c r="E108" i="42"/>
  <c r="E107" i="42"/>
  <c r="E106" i="42"/>
  <c r="E105" i="42"/>
  <c r="E104" i="42"/>
  <c r="E103" i="42"/>
  <c r="E102" i="42"/>
  <c r="E101" i="42"/>
  <c r="E100" i="42"/>
  <c r="E99" i="42"/>
  <c r="E98" i="42"/>
  <c r="E97" i="42"/>
  <c r="E96" i="42"/>
  <c r="E95" i="42"/>
  <c r="E94" i="42"/>
  <c r="E93" i="42"/>
  <c r="E92" i="42"/>
  <c r="D91" i="42"/>
  <c r="E91" i="42"/>
  <c r="E89" i="42"/>
  <c r="E88" i="42"/>
  <c r="E87" i="42"/>
  <c r="E86" i="42"/>
  <c r="C85" i="42"/>
  <c r="E83" i="42"/>
  <c r="E81" i="42"/>
  <c r="E79" i="42"/>
  <c r="E77" i="42"/>
  <c r="E75" i="42"/>
  <c r="E73" i="42"/>
  <c r="E71" i="42"/>
  <c r="E69" i="42"/>
  <c r="C67" i="42"/>
  <c r="E67" i="42"/>
  <c r="E66" i="42"/>
  <c r="E64" i="42"/>
  <c r="E62" i="42"/>
  <c r="E61" i="42"/>
  <c r="E59" i="42"/>
  <c r="E57" i="42"/>
  <c r="E55" i="42"/>
  <c r="E53" i="42"/>
  <c r="E51" i="42"/>
  <c r="E49" i="42"/>
  <c r="E48" i="42"/>
  <c r="C46" i="42"/>
  <c r="E46" i="42"/>
  <c r="E43" i="42"/>
  <c r="E41" i="42"/>
  <c r="E40" i="42"/>
  <c r="E38" i="42"/>
  <c r="C37" i="42"/>
  <c r="E37" i="42"/>
  <c r="E35" i="42"/>
  <c r="C33" i="42"/>
  <c r="E33" i="42"/>
  <c r="E32" i="42"/>
  <c r="E30" i="42"/>
  <c r="E28" i="42"/>
  <c r="E26" i="42"/>
  <c r="E24" i="42"/>
  <c r="E22" i="42"/>
  <c r="E20" i="42"/>
  <c r="E18" i="42"/>
  <c r="E17" i="42"/>
  <c r="E16" i="42"/>
  <c r="E15" i="42"/>
  <c r="E14" i="42"/>
  <c r="E12" i="42"/>
  <c r="D11" i="42"/>
  <c r="C11" i="42"/>
  <c r="E11" i="42"/>
  <c r="E9" i="42"/>
  <c r="U16" i="38"/>
  <c r="E35" i="29"/>
  <c r="D35" i="29"/>
  <c r="D14" i="29"/>
  <c r="D13" i="29"/>
  <c r="D11" i="29"/>
  <c r="D32" i="22"/>
  <c r="D33" i="22"/>
  <c r="D34" i="22"/>
  <c r="D38" i="22"/>
  <c r="C38" i="22"/>
  <c r="B38" i="22"/>
  <c r="D37" i="29"/>
  <c r="D20" i="29"/>
  <c r="H16" i="29"/>
  <c r="F16" i="29"/>
  <c r="E16" i="29"/>
  <c r="B38" i="18"/>
  <c r="D23" i="11"/>
  <c r="D37" i="11"/>
  <c r="D18" i="11"/>
  <c r="D30" i="11"/>
  <c r="D27" i="11"/>
  <c r="D13" i="11"/>
  <c r="D11" i="11"/>
  <c r="D45" i="11"/>
  <c r="E27" i="11"/>
  <c r="I19" i="29"/>
  <c r="D28" i="41"/>
  <c r="D17" i="41"/>
  <c r="D22" i="41"/>
  <c r="D21" i="41"/>
  <c r="D20" i="41"/>
  <c r="D36" i="41"/>
  <c r="D35" i="41"/>
  <c r="D34" i="41"/>
  <c r="D32" i="41"/>
  <c r="D31" i="41"/>
  <c r="D33" i="41"/>
  <c r="D30" i="41"/>
  <c r="D29" i="41"/>
  <c r="D27" i="41"/>
  <c r="D26" i="41"/>
  <c r="D47" i="41"/>
  <c r="D46" i="41"/>
  <c r="D41" i="41"/>
  <c r="D38" i="41"/>
  <c r="D37" i="41"/>
  <c r="D43" i="41"/>
  <c r="D42" i="41"/>
  <c r="D40" i="41"/>
  <c r="D39" i="41"/>
  <c r="D24" i="41"/>
  <c r="D25" i="41"/>
  <c r="D23" i="41"/>
  <c r="D16" i="41"/>
  <c r="D15" i="41"/>
  <c r="D14" i="41"/>
  <c r="B15" i="18"/>
  <c r="F17" i="31"/>
  <c r="F13" i="31"/>
  <c r="D27" i="29"/>
  <c r="K49" i="31"/>
  <c r="K48" i="31"/>
  <c r="K47" i="31"/>
  <c r="K46" i="31"/>
  <c r="K45" i="31"/>
  <c r="K44" i="31"/>
  <c r="I31" i="31"/>
  <c r="H31" i="31"/>
  <c r="F31" i="31"/>
  <c r="K50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I13" i="31"/>
  <c r="I35" i="29"/>
  <c r="B11" i="20"/>
  <c r="B18" i="20"/>
  <c r="B20" i="20"/>
  <c r="H74" i="29"/>
  <c r="G74" i="29"/>
  <c r="F74" i="29"/>
  <c r="I72" i="29"/>
  <c r="I53" i="29"/>
  <c r="I24" i="29"/>
  <c r="I29" i="29"/>
  <c r="I31" i="29"/>
  <c r="I39" i="29"/>
  <c r="I38" i="29"/>
  <c r="I34" i="29"/>
  <c r="I27" i="29"/>
  <c r="I26" i="29"/>
  <c r="I25" i="29"/>
  <c r="I23" i="29"/>
  <c r="I22" i="29"/>
  <c r="I21" i="29"/>
  <c r="I18" i="29"/>
  <c r="I17" i="29"/>
  <c r="I12" i="29"/>
  <c r="H33" i="29"/>
  <c r="H41" i="29"/>
  <c r="G16" i="29"/>
  <c r="G41" i="29"/>
  <c r="I20" i="29"/>
  <c r="I16" i="29"/>
  <c r="I13" i="29"/>
  <c r="I14" i="29"/>
  <c r="I11" i="29"/>
  <c r="D33" i="29"/>
  <c r="E33" i="29"/>
  <c r="I33" i="29"/>
  <c r="F37" i="29"/>
  <c r="I37" i="29"/>
  <c r="I41" i="29"/>
  <c r="I48" i="29"/>
  <c r="I50" i="29"/>
  <c r="I54" i="29"/>
  <c r="I52" i="29"/>
  <c r="I56" i="29"/>
  <c r="I59" i="29"/>
  <c r="I60" i="29"/>
  <c r="I61" i="29"/>
  <c r="I58" i="29"/>
  <c r="I64" i="29"/>
  <c r="I65" i="29"/>
  <c r="I63" i="29"/>
  <c r="I67" i="29"/>
  <c r="I69" i="29"/>
  <c r="I71" i="29"/>
  <c r="I74" i="29"/>
  <c r="I78" i="29"/>
  <c r="G78" i="29"/>
  <c r="H78" i="29"/>
  <c r="D59" i="15"/>
  <c r="D52" i="15"/>
  <c r="D64" i="15"/>
  <c r="D78" i="15"/>
  <c r="E59" i="15"/>
  <c r="R52" i="38"/>
  <c r="R49" i="38"/>
  <c r="R41" i="38"/>
  <c r="R40" i="38"/>
  <c r="R36" i="38"/>
  <c r="R35" i="38"/>
  <c r="R32" i="38"/>
  <c r="I104" i="38"/>
  <c r="J104" i="38"/>
  <c r="K104" i="38"/>
  <c r="M104" i="38"/>
  <c r="N104" i="38"/>
  <c r="O104" i="38"/>
  <c r="P104" i="38"/>
  <c r="Q104" i="38"/>
  <c r="R46" i="38"/>
  <c r="R45" i="38"/>
  <c r="R44" i="38"/>
  <c r="R43" i="38"/>
  <c r="R42" i="38"/>
  <c r="R38" i="38"/>
  <c r="R37" i="38"/>
  <c r="R33" i="38"/>
  <c r="R30" i="38"/>
  <c r="R29" i="38"/>
  <c r="R28" i="38"/>
  <c r="R27" i="38"/>
  <c r="R26" i="38"/>
  <c r="R25" i="38"/>
  <c r="R23" i="38"/>
  <c r="R22" i="38"/>
  <c r="R21" i="38"/>
  <c r="R20" i="38"/>
  <c r="R19" i="38"/>
  <c r="I58" i="39"/>
  <c r="I205" i="37"/>
  <c r="I146" i="37"/>
  <c r="D44" i="41"/>
  <c r="E26" i="32"/>
  <c r="D26" i="32"/>
  <c r="E17" i="32"/>
  <c r="D17" i="32"/>
  <c r="I115" i="37"/>
  <c r="I128" i="37"/>
  <c r="I140" i="37"/>
  <c r="I91" i="37"/>
  <c r="I97" i="37"/>
  <c r="D45" i="41"/>
  <c r="D13" i="41"/>
  <c r="D12" i="41"/>
  <c r="D11" i="41"/>
  <c r="D19" i="41"/>
  <c r="D18" i="41"/>
  <c r="D10" i="41"/>
  <c r="D9" i="41"/>
  <c r="D8" i="41"/>
  <c r="C49" i="41"/>
  <c r="B49" i="41"/>
  <c r="D26" i="40"/>
  <c r="F26" i="40"/>
  <c r="D25" i="40"/>
  <c r="F25" i="40"/>
  <c r="D24" i="40"/>
  <c r="F24" i="40"/>
  <c r="D23" i="40"/>
  <c r="F23" i="40"/>
  <c r="D22" i="40"/>
  <c r="F22" i="40"/>
  <c r="D21" i="40"/>
  <c r="F21" i="40"/>
  <c r="D20" i="40"/>
  <c r="F20" i="40"/>
  <c r="D19" i="40"/>
  <c r="F19" i="40"/>
  <c r="D18" i="40"/>
  <c r="F18" i="40"/>
  <c r="D17" i="40"/>
  <c r="F17" i="40"/>
  <c r="D16" i="40"/>
  <c r="F16" i="40"/>
  <c r="D15" i="40"/>
  <c r="F15" i="40"/>
  <c r="D14" i="40"/>
  <c r="F14" i="40"/>
  <c r="D13" i="40"/>
  <c r="F13" i="40"/>
  <c r="D12" i="40"/>
  <c r="F12" i="40"/>
  <c r="D11" i="40"/>
  <c r="F11" i="40"/>
  <c r="D10" i="40"/>
  <c r="F10" i="40"/>
  <c r="D9" i="40"/>
  <c r="F9" i="40"/>
  <c r="E28" i="40"/>
  <c r="C28" i="40"/>
  <c r="B28" i="40"/>
  <c r="E54" i="31"/>
  <c r="R100" i="38"/>
  <c r="R93" i="38"/>
  <c r="R86" i="38"/>
  <c r="R79" i="38"/>
  <c r="R78" i="38"/>
  <c r="R77" i="38"/>
  <c r="R76" i="38"/>
  <c r="L75" i="38"/>
  <c r="L104" i="38"/>
  <c r="R69" i="38"/>
  <c r="R63" i="38"/>
  <c r="R57" i="38"/>
  <c r="R56" i="38"/>
  <c r="R55" i="38"/>
  <c r="R54" i="38"/>
  <c r="R53" i="38"/>
  <c r="R75" i="38"/>
  <c r="R50" i="38"/>
  <c r="R47" i="38"/>
  <c r="R24" i="38"/>
  <c r="R17" i="38"/>
  <c r="R16" i="38"/>
  <c r="R104" i="38"/>
  <c r="I78" i="37"/>
  <c r="I110" i="37"/>
  <c r="I153" i="37"/>
  <c r="I159" i="37"/>
  <c r="D37" i="15"/>
  <c r="E11" i="29"/>
  <c r="E41" i="29"/>
  <c r="E52" i="29"/>
  <c r="E58" i="29"/>
  <c r="E74" i="29"/>
  <c r="E78" i="29"/>
  <c r="C54" i="31"/>
  <c r="D16" i="15"/>
  <c r="D11" i="15"/>
  <c r="D33" i="15"/>
  <c r="D41" i="15"/>
  <c r="E16" i="15"/>
  <c r="F24" i="31"/>
  <c r="K24" i="31"/>
  <c r="K28" i="31"/>
  <c r="K27" i="31"/>
  <c r="K23" i="31"/>
  <c r="K22" i="31"/>
  <c r="K21" i="31"/>
  <c r="K29" i="31"/>
  <c r="K15" i="31"/>
  <c r="K14" i="31"/>
  <c r="J54" i="31"/>
  <c r="C13" i="22"/>
  <c r="C9" i="22"/>
  <c r="C17" i="22"/>
  <c r="G54" i="31"/>
  <c r="K26" i="31"/>
  <c r="K25" i="31"/>
  <c r="D54" i="31"/>
  <c r="K20" i="31"/>
  <c r="K19" i="31"/>
  <c r="K18" i="31"/>
  <c r="K16" i="31"/>
  <c r="K12" i="31"/>
  <c r="K11" i="31"/>
  <c r="F41" i="29"/>
  <c r="D63" i="29"/>
  <c r="D58" i="29"/>
  <c r="D52" i="29"/>
  <c r="B10" i="24"/>
  <c r="B15" i="24"/>
  <c r="B21" i="24"/>
  <c r="B11" i="21"/>
  <c r="E11" i="15"/>
  <c r="E29" i="15"/>
  <c r="B25" i="21"/>
  <c r="K30" i="31"/>
  <c r="D74" i="29"/>
  <c r="F78" i="29"/>
  <c r="I116" i="37"/>
  <c r="I98" i="37"/>
  <c r="K13" i="31"/>
  <c r="I54" i="31"/>
  <c r="F54" i="31"/>
  <c r="K17" i="31"/>
  <c r="H54" i="31"/>
  <c r="K31" i="31"/>
  <c r="D49" i="41"/>
  <c r="D16" i="29"/>
  <c r="D41" i="29"/>
  <c r="D78" i="29"/>
  <c r="K54" i="31"/>
  <c r="D28" i="40"/>
  <c r="F28" i="40"/>
  <c r="I225" i="37"/>
  <c r="C45" i="42"/>
  <c r="E45" i="42"/>
  <c r="E85" i="42"/>
  <c r="E139" i="42"/>
  <c r="D139" i="42"/>
  <c r="C139" i="42"/>
  <c r="E48" i="15"/>
  <c r="E72" i="15"/>
  <c r="E64" i="15"/>
  <c r="E75" i="15"/>
  <c r="E76" i="15"/>
  <c r="E50" i="15"/>
  <c r="E69" i="15"/>
  <c r="E56" i="15"/>
  <c r="E52" i="15"/>
  <c r="D82" i="15"/>
  <c r="E33" i="15"/>
  <c r="E31" i="15"/>
  <c r="E37" i="15"/>
  <c r="E41" i="15"/>
  <c r="E23" i="11"/>
  <c r="E37" i="11"/>
  <c r="E18" i="11"/>
  <c r="E13" i="11"/>
  <c r="E30" i="11"/>
  <c r="E11" i="11"/>
  <c r="C12" i="20"/>
  <c r="C18" i="20"/>
  <c r="C13" i="20"/>
  <c r="C16" i="20"/>
  <c r="C14" i="20"/>
  <c r="C11" i="20"/>
  <c r="C20" i="20"/>
  <c r="C15" i="20"/>
  <c r="C19" i="20"/>
  <c r="E78" i="15"/>
  <c r="E45" i="11"/>
</calcChain>
</file>

<file path=xl/sharedStrings.xml><?xml version="1.0" encoding="utf-8"?>
<sst xmlns="http://schemas.openxmlformats.org/spreadsheetml/2006/main" count="1144" uniqueCount="751">
  <si>
    <t>A N E X O  1</t>
  </si>
  <si>
    <t>PRESUPUESTO DE EGRESOS PARA EL AÑO 2016</t>
  </si>
  <si>
    <t>GASTO PROGRAMABLE Y NO PROGRAMABLE</t>
  </si>
  <si>
    <t>(PESOS)</t>
  </si>
  <si>
    <t>EJE</t>
  </si>
  <si>
    <t>IMPORTE</t>
  </si>
  <si>
    <t>PORCENTAJE CONTRA
TOTAL DEL 
PRESUPUESTO</t>
  </si>
  <si>
    <t>GASTO PROGRAMABLE</t>
  </si>
  <si>
    <t xml:space="preserve">   01 Igualdad de Oportunidades</t>
  </si>
  <si>
    <t xml:space="preserve">   02 Fortaleza Económica</t>
  </si>
  <si>
    <t xml:space="preserve">   03 Aprovechamiento de la Riqueza</t>
  </si>
  <si>
    <t xml:space="preserve">   04 Sociedad Fuerte y Protegida</t>
  </si>
  <si>
    <t xml:space="preserve">   05 Gobierno Fuerte y Moderno</t>
  </si>
  <si>
    <t>GASTO NO PROGRAMABLE</t>
  </si>
  <si>
    <t xml:space="preserve">       Otras Funciones</t>
  </si>
  <si>
    <t>TOTAL</t>
  </si>
  <si>
    <t>A N E X O  2</t>
  </si>
  <si>
    <t>GASTO ESTATAL EN SU 
CLASIFICACION ADMINISTRATIVA</t>
  </si>
  <si>
    <t xml:space="preserve">GOBIERNO GENERAL ESTATAL </t>
  </si>
  <si>
    <t>Monto</t>
  </si>
  <si>
    <t>SECTOR PÚBLICO DE LAS ENTIDADES FEDERATIVAS</t>
  </si>
  <si>
    <t>SECTOR PÚBLICO NO FINANCIERO</t>
  </si>
  <si>
    <t>GOBIERNO GENERAL ESTATAL O DEL DISTRITO FEDERAL</t>
  </si>
  <si>
    <t>GOBIERNO ESTATAL O DEL DISTRITO FEDERAL</t>
  </si>
  <si>
    <t>PODER EJECUTIVO</t>
  </si>
  <si>
    <t>01</t>
  </si>
  <si>
    <t>Oficina del Gobernador</t>
  </si>
  <si>
    <t>02</t>
  </si>
  <si>
    <t>Secretaría de  Gobierno</t>
  </si>
  <si>
    <t>Organos Administrativos Desconcentrados</t>
  </si>
  <si>
    <t>Consejo Estatal de Población de Campeche</t>
  </si>
  <si>
    <t>Consejo Estatal de Seguridad Pública en el Estado de Campeche</t>
  </si>
  <si>
    <t>Instituto Estatal del Transporte</t>
  </si>
  <si>
    <t>Archivo General del Estado de Campeche</t>
  </si>
  <si>
    <t>Sistema Estatal de Protección Integral de Niños, Niñas Adolecentes</t>
  </si>
  <si>
    <t>03</t>
  </si>
  <si>
    <t>Secretaría de Finanzas</t>
  </si>
  <si>
    <t>04</t>
  </si>
  <si>
    <t>Secretaría de Administración e Innovación Gubernamental</t>
  </si>
  <si>
    <t>05</t>
  </si>
  <si>
    <t>Secretaría de la Contraloría</t>
  </si>
  <si>
    <t>06</t>
  </si>
  <si>
    <t>Secretaría de Planeación</t>
  </si>
  <si>
    <t>07</t>
  </si>
  <si>
    <t>Secretaría de Educación</t>
  </si>
  <si>
    <t>08</t>
  </si>
  <si>
    <t>Secretaría de Cultura</t>
  </si>
  <si>
    <t>09</t>
  </si>
  <si>
    <t>Secretaria de Salud</t>
  </si>
  <si>
    <t>Organo Administrativo Desconcentrado</t>
  </si>
  <si>
    <t>Comisión de Arbitraje Médico del Estado de Campeche</t>
  </si>
  <si>
    <t>Secretaria de Desarrollo Social y Humano</t>
  </si>
  <si>
    <t>Comisión para el Desarrollo de los Pueblos Indigenas del Estado de Campeche</t>
  </si>
  <si>
    <t>Junta Estatal de Asistencia Privada</t>
  </si>
  <si>
    <t>Secretaría de Desarrollo Energético Sustentable</t>
  </si>
  <si>
    <t>Secretaría de Desarrollo Económico</t>
  </si>
  <si>
    <t>Promotora de Servicios Comerciales del Estado de Campeche</t>
  </si>
  <si>
    <t>Instituto Campechano del Emprendedor</t>
  </si>
  <si>
    <t>Secretaria de Desarrollo Rural</t>
  </si>
  <si>
    <t>Secretaría de Pesca y Acuacultura</t>
  </si>
  <si>
    <t>Secretaría de Medio Ambiente y Recursos Naturales</t>
  </si>
  <si>
    <t>Secretaría de Desarrollo Urbano, Obras Públicas e Infraestructura</t>
  </si>
  <si>
    <t>Secretaría de Turismo</t>
  </si>
  <si>
    <t>Secretaria del Trabajo y Previsión Social</t>
  </si>
  <si>
    <t>Patronato para la Reincorporación Social por el Empleo del Estado de Campeche</t>
  </si>
  <si>
    <t>Secretaría de Seguridad Pública</t>
  </si>
  <si>
    <t>Coordinación General de Seguridad Pública, Vialidad y Transporte del Estado de Campeche</t>
  </si>
  <si>
    <t>Secretaria de Protección Civil</t>
  </si>
  <si>
    <t xml:space="preserve">Consejería Jurídica </t>
  </si>
  <si>
    <t>Fiscalía General del Estado</t>
  </si>
  <si>
    <t>Erogaciones Adicionales</t>
  </si>
  <si>
    <t>Adeudo fiscales de ejercicios anteriores</t>
  </si>
  <si>
    <t xml:space="preserve"> Costo financiero de la deuda pública</t>
  </si>
  <si>
    <t>Total</t>
  </si>
  <si>
    <t>PODER LEGISLATIVO</t>
  </si>
  <si>
    <t>Servicios Personales</t>
  </si>
  <si>
    <t>Materiales y suministros</t>
  </si>
  <si>
    <t>Servicios Generales</t>
  </si>
  <si>
    <t>Transferencias</t>
  </si>
  <si>
    <t>Bienes Muebles e Inmuebles</t>
  </si>
  <si>
    <t>Subtotal</t>
  </si>
  <si>
    <t xml:space="preserve">          Auditoría Superior del Estado</t>
  </si>
  <si>
    <t>PODER JUDICIAL</t>
  </si>
  <si>
    <t xml:space="preserve">  </t>
  </si>
  <si>
    <t>Materiales y Suministros</t>
  </si>
  <si>
    <t xml:space="preserve">          Sala Administrativa</t>
  </si>
  <si>
    <t>ORGANOS AUTONOMOS</t>
  </si>
  <si>
    <t>Instituto Electoral del Estado de Campeche</t>
  </si>
  <si>
    <t xml:space="preserve"> Financiamiento a partidos</t>
  </si>
  <si>
    <t xml:space="preserve">        Partido  Acción Nacional</t>
  </si>
  <si>
    <t xml:space="preserve">          Partido Revolucionario Institucional</t>
  </si>
  <si>
    <t xml:space="preserve">          Partido de la Revolución Democrática</t>
  </si>
  <si>
    <t xml:space="preserve">          Partido Verde Ecologista de México</t>
  </si>
  <si>
    <t xml:space="preserve">         Partido Nueva Alianza</t>
  </si>
  <si>
    <t xml:space="preserve">          MORENA</t>
  </si>
  <si>
    <t xml:space="preserve">          Movimiento Ciudadano</t>
  </si>
  <si>
    <t xml:space="preserve">          Encuentro Social</t>
  </si>
  <si>
    <t xml:space="preserve">          Agrupacion Política Estatal</t>
  </si>
  <si>
    <t>Comisión de Derechos Humanos del Estado de Campeche</t>
  </si>
  <si>
    <t>Comisión de Transparencia y Acceso a la Información Pública del Estado de Campeche</t>
  </si>
  <si>
    <t>Tribunal Electoral del Estado de Campeche.</t>
  </si>
  <si>
    <t>ENTIDADES PARAESTATALES Y FIDEICOMISOS NO EMPRESARIALES Y NO FINANCIEROS</t>
  </si>
  <si>
    <t xml:space="preserve"> ENTIDADES PARAESTATALES Y FIDEICOMISOS NO EMPRESARIALES Y NO FINANCIEROS.</t>
  </si>
  <si>
    <t>ORGANISMOS PUBLICOS DESCENTRALIZADOS</t>
  </si>
  <si>
    <t>Colegio de Estudios Científicos y Tecnológicos del Estado de Campeche</t>
  </si>
  <si>
    <t>Instituto de Capacitación para el Trabajo del Estado de Campeche</t>
  </si>
  <si>
    <t>Colegio de Bachilleres del Estado de Campeche</t>
  </si>
  <si>
    <t>Universidad Tecnológica de Campeche</t>
  </si>
  <si>
    <t>Colegio de Educación Profesional Técnica del Estado de Campeche</t>
  </si>
  <si>
    <t>Instituto Estatal de la Educación para los Adultos del Estado de Campeche</t>
  </si>
  <si>
    <t>Instituto Tecnológico Superior de Calkiní en el Estado de Campeche</t>
  </si>
  <si>
    <t>Instituto Tecnológico Superior de Escárcega</t>
  </si>
  <si>
    <t>Instituto Tecnológico Superior de Champotón</t>
  </si>
  <si>
    <t>Universidad Tecnológica de Candelaria</t>
  </si>
  <si>
    <t>Instituto Tecnológico Superior de Hopelchén</t>
  </si>
  <si>
    <t>Universidad Tecnológica de Calakmul</t>
  </si>
  <si>
    <t>Universidad Autónoma de Campeche</t>
  </si>
  <si>
    <t>Universidad Autónoma de Carmen</t>
  </si>
  <si>
    <t>Instituto Campechano</t>
  </si>
  <si>
    <t>Fundación Pablo García</t>
  </si>
  <si>
    <t xml:space="preserve">Consejo Estatal de Investigación Científica y Desarrollo Tecnológico </t>
  </si>
  <si>
    <t>Instituto de la Infraestructura Física Educativa del Estado de Campeche</t>
  </si>
  <si>
    <t>Promotora de Eventos Artísticos, Culturales y de Convenciones del Estado de Campeche</t>
  </si>
  <si>
    <t>Instituto Estatal para el Fomento de las Actividades Artesanales en Campeche</t>
  </si>
  <si>
    <t>Sistema para el Desarrollo Integral de la Familia del Estado de Campeche</t>
  </si>
  <si>
    <t>Instituto del Deporte del Estado del Estado de Campeche</t>
  </si>
  <si>
    <t>Instituto de la Mujer del Estado de Campeche</t>
  </si>
  <si>
    <t>Instituto de la Juventud del Estado de Campeche</t>
  </si>
  <si>
    <t>Hospital "Dr. Manuel Campos"</t>
  </si>
  <si>
    <t>Hospital Psiquiátrico de Campeche</t>
  </si>
  <si>
    <t>Instituto de Servicios Descentralizados de Salud Pública del Estado</t>
  </si>
  <si>
    <t>Régimen Estatal de Protección Social en Salud en Campeche</t>
  </si>
  <si>
    <t>Sistema de Atención a Niños, Niñas y Adolescentes Farmacodependientes “Vida Nueva”</t>
  </si>
  <si>
    <t>Comisión de Agua Potable y Alcantarillado del Estado de Campeche</t>
  </si>
  <si>
    <t>Promotora para la Conservación y Desarrollo Sustentable del Estado de Campeche</t>
  </si>
  <si>
    <t>Comisión Estatal de Desarrollo de Suelo y Vivienda</t>
  </si>
  <si>
    <t>Instituto de Desarrollo y Formación Social</t>
  </si>
  <si>
    <t>Sistema de Televisión y Radio de Campeche</t>
  </si>
  <si>
    <t>Instituto de Información Estadística, Geográfica y Catastral del Estado de Campeche</t>
  </si>
  <si>
    <t>Instituto de Seguridad y Servicios Sociales de los Trabajadores del Estado de Campeche</t>
  </si>
  <si>
    <t>Instituto de Acceso a la Justicia del Estado de Campeche</t>
  </si>
  <si>
    <t>Instituto de Lenguas Indígenas del Estado de Campeche</t>
  </si>
  <si>
    <t>FIDEICOMISOS PUBLICOS</t>
  </si>
  <si>
    <t>FIDEICOMISOS FINANCIEROS PUBLICOS CON PARTICIPACION ESTATAL MAYORITARIA</t>
  </si>
  <si>
    <t>Fondos y Fideicomisos Públicos</t>
  </si>
  <si>
    <t>SECTOR PÚBLICO MUNICIPAL</t>
  </si>
  <si>
    <t>GOBIERNO GENERAL MUNICIPAL</t>
  </si>
  <si>
    <t>GOBIERNO MUNICIPAL</t>
  </si>
  <si>
    <t>ORGANO EJECUTIVO MUNICIPAL</t>
  </si>
  <si>
    <t>TRANSFERENCIAS A MUNICIPIOS</t>
  </si>
  <si>
    <t>SECTOR PUBLICO MUNICIPAL</t>
  </si>
  <si>
    <t>Participaciones y Transferencias a Municipios</t>
  </si>
  <si>
    <t>A N E X O 3.A</t>
  </si>
  <si>
    <t xml:space="preserve">EROGACIONES ESTATALES A MUNICIPIOS </t>
  </si>
  <si>
    <t>CONCEPTO</t>
  </si>
  <si>
    <t>Participaciones a Municipios</t>
  </si>
  <si>
    <t>Fondo de Extracción de Hidrocarburos</t>
  </si>
  <si>
    <t>Aportaciones a Municipios</t>
  </si>
  <si>
    <t>Subsidio Estatal a Juntas, comisarías y Agencias</t>
  </si>
  <si>
    <t>Apoyos Extraordinarios</t>
  </si>
  <si>
    <t>Fondo de Fortalecimiento para Infraestructura Municipal</t>
  </si>
  <si>
    <t>A N E X O 3.B</t>
  </si>
  <si>
    <t>RECURSOS ESTATALES PREVISTOS A
DISTRIBUIR POR MUNICIPIO</t>
  </si>
  <si>
    <t>Municipios</t>
  </si>
  <si>
    <t>Importe</t>
  </si>
  <si>
    <t xml:space="preserve">     Calakmul</t>
  </si>
  <si>
    <t xml:space="preserve">     Calkiní</t>
  </si>
  <si>
    <t xml:space="preserve">     Campeche</t>
  </si>
  <si>
    <t xml:space="preserve">     Candelaria</t>
  </si>
  <si>
    <t xml:space="preserve">     Carmen</t>
  </si>
  <si>
    <t xml:space="preserve">     Champotón</t>
  </si>
  <si>
    <t xml:space="preserve">     Escárcega</t>
  </si>
  <si>
    <t xml:space="preserve">     Hecelchakán</t>
  </si>
  <si>
    <t xml:space="preserve">     Hopelchén</t>
  </si>
  <si>
    <t xml:space="preserve">     Palizada</t>
  </si>
  <si>
    <t xml:space="preserve">     Tenabo</t>
  </si>
  <si>
    <t xml:space="preserve">    Fondo de Fortalecimiento para Infraestructura Municipal</t>
  </si>
  <si>
    <t>A N E X O 4.A</t>
  </si>
  <si>
    <t>INVERSIONES FINANCIERAS PARA
EL FORTALECIMIENTO ECONÓMICO</t>
  </si>
  <si>
    <t>Fideicomiso de Inversión del 2% Sobre Nómina</t>
  </si>
  <si>
    <t>Fondo Campeche</t>
  </si>
  <si>
    <t>Fideicomiso “Fondo de Fomento Agropecuario del Estado de Campeche” (FOFAECAM)</t>
  </si>
  <si>
    <t>A N E X O 4.B</t>
  </si>
  <si>
    <t>RECURSOS PREVISTOS PARA MEZCLA
CON PROGRAMAS MIPYMES</t>
  </si>
  <si>
    <t>Fondo Nacional Emprendedor</t>
  </si>
  <si>
    <t>A N E X O 5.A</t>
  </si>
  <si>
    <t>DEUDA PÚBLICA</t>
  </si>
  <si>
    <t xml:space="preserve">          ESTATAL</t>
  </si>
  <si>
    <t xml:space="preserve">     Adeudos de Ejercicios Fiscales Anteriores</t>
  </si>
  <si>
    <t xml:space="preserve">     Costo de Financiamiento de la Deuda</t>
  </si>
  <si>
    <t xml:space="preserve">          Capital</t>
  </si>
  <si>
    <t xml:space="preserve">          Intereses</t>
  </si>
  <si>
    <t>A N E X O 5.B</t>
  </si>
  <si>
    <t xml:space="preserve"> COSTO DE FINANCIAMIENTO DE LA DEUDA</t>
  </si>
  <si>
    <t>TIPO</t>
  </si>
  <si>
    <t>CAPITAL</t>
  </si>
  <si>
    <t>INTERESES</t>
  </si>
  <si>
    <t>FINANCIAMIENTO RECURSO ESTATAL</t>
  </si>
  <si>
    <t>BANCA COMERCIAL</t>
  </si>
  <si>
    <t>BANCA DE DESARROLLO</t>
  </si>
  <si>
    <t>EMISIONES BURSÁTILES (BONOS CUPÓN CERO)</t>
  </si>
  <si>
    <t>A N E X O 5.C</t>
  </si>
  <si>
    <t>COSTO DE LA DEUDA POR TIPO DE OBLIGACIÓN</t>
  </si>
  <si>
    <t>NÚMERO DE CRÉDITO</t>
  </si>
  <si>
    <t>MONTO ORIGINAL</t>
  </si>
  <si>
    <t>ENDEUDAMIENTO</t>
  </si>
  <si>
    <t>FECHA</t>
  </si>
  <si>
    <t>INSTRUMENTO
DE
CONTRATACION</t>
  </si>
  <si>
    <t>PLAZO</t>
  </si>
  <si>
    <t>TASA DE INTERES</t>
  </si>
  <si>
    <t>AFECTACIÓN</t>
  </si>
  <si>
    <t>FUENTE</t>
  </si>
  <si>
    <t>NETO INICIO 2015</t>
  </si>
  <si>
    <t>CONTRATO</t>
  </si>
  <si>
    <t>DISPOSICION</t>
  </si>
  <si>
    <t>VENCIMIENTO</t>
  </si>
  <si>
    <t>CONSOLIDADO</t>
  </si>
  <si>
    <t>DEUDA DIRECTA</t>
  </si>
  <si>
    <t>CORTO PLAZO</t>
  </si>
  <si>
    <t>LARGO PLAZO</t>
  </si>
  <si>
    <t>BANAMEX, S. A.</t>
  </si>
  <si>
    <t>CONTRATO DE APERTURA DE CREDITO SIMPLE</t>
  </si>
  <si>
    <t>240 MESES</t>
  </si>
  <si>
    <t>TIIE + 0.58</t>
  </si>
  <si>
    <t>RAMO 28</t>
  </si>
  <si>
    <t>DEUDA INDIRECTA</t>
  </si>
  <si>
    <t>OBLIGADO SOLIDARIO 
SUBSIDIARIO Y LIMITADO</t>
  </si>
  <si>
    <t>32399885014</t>
  </si>
  <si>
    <t>180 MESES</t>
  </si>
  <si>
    <t>TIIE + 0.90</t>
  </si>
  <si>
    <t>Ingresos Ordinarios                   APICAM</t>
  </si>
  <si>
    <t>Ingresos correspondientes a las tarifas de infraestructura portuaria</t>
  </si>
  <si>
    <t>EMISIONES BURSÁTILES</t>
  </si>
  <si>
    <t>FONREC</t>
  </si>
  <si>
    <t>FUENTE PRIMARIA: BONOS CUPON CERO Y RAMO 28</t>
  </si>
  <si>
    <t>Tasa base + 0.75</t>
  </si>
  <si>
    <t>TIIE + 0.77</t>
  </si>
  <si>
    <t>PROFISE</t>
  </si>
  <si>
    <t>A N E X O 6</t>
  </si>
  <si>
    <t>APORTACIONES FEDERALES RAMO 33</t>
  </si>
  <si>
    <t>CONCEPTO Ramo 33</t>
  </si>
  <si>
    <r>
      <t xml:space="preserve">I. 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Fondo de Aportaciones para la Nómina Educativa y Gasto Operativo</t>
    </r>
  </si>
  <si>
    <t>II. Fondo de Aportaciones para los Servicios de Salud</t>
  </si>
  <si>
    <t>III. Fondo de Aportaciones para la Infraestructura Social</t>
  </si>
  <si>
    <t>Fondo para la Infraestructura Social Estatal</t>
  </si>
  <si>
    <t>Fondo para la Infraestructura Social Municipal</t>
  </si>
  <si>
    <t>IV. Fondo de Aportaciones para el Fortalecimiento de los Municipios y de las Demarcaciones Territoriales del D.F.</t>
  </si>
  <si>
    <t>V. Fondo de Aportaciones Múltiples</t>
  </si>
  <si>
    <t>VI. Fondo de Aportaciones para la Educación Tecnológica y de Adultos</t>
  </si>
  <si>
    <t>Educación Tecnológica</t>
  </si>
  <si>
    <t>Educación de Adultos</t>
  </si>
  <si>
    <t>VII. Fondo de Aportaciones para la Seguridad Pública de los Estados y del D.F.</t>
  </si>
  <si>
    <t>VIII. Fondo de aportaciones para el Fortalecimiento de las Entidades Federativas</t>
  </si>
  <si>
    <t>A N E X O 7</t>
  </si>
  <si>
    <t>MONTOS PARA PROCEDIMIENTO DE 
ADJUDICACION</t>
  </si>
  <si>
    <t>Obras públicas</t>
  </si>
  <si>
    <t>De (pesos)</t>
  </si>
  <si>
    <t>Hasta (pesos)</t>
  </si>
  <si>
    <t>Monto máximo total de cada obra que podrá adjudicarse directamente</t>
  </si>
  <si>
    <t>Monto máximo total de cada obra que podrá adjudicarse mediante invitación a cuando menos tres contratistas</t>
  </si>
  <si>
    <t>Licitación pública</t>
  </si>
  <si>
    <t>2’750,001</t>
  </si>
  <si>
    <t>En adelante</t>
  </si>
  <si>
    <t>Adquisiciones, arrendamientos y prestación de servicios</t>
  </si>
  <si>
    <t>Monto Máximo total de cada operación que podrá adjudicarse directamente</t>
  </si>
  <si>
    <t>Monto máximo total de cada operación que podrá adjudicarse habiendo convocado, a cuando menos tres proveedores</t>
  </si>
  <si>
    <t>1’500,001</t>
  </si>
  <si>
    <t>A N E X O  8. A</t>
  </si>
  <si>
    <t>CLASIFICACIÓN ECONÓMICA</t>
  </si>
  <si>
    <t>C O N C E P T O</t>
  </si>
  <si>
    <t>I M P O R T E</t>
  </si>
  <si>
    <t>%</t>
  </si>
  <si>
    <t xml:space="preserve">   GASTO DE FUNCIONAMIENTO</t>
  </si>
  <si>
    <t xml:space="preserve">SERVICIOS PERSONALES              </t>
  </si>
  <si>
    <t xml:space="preserve">MATERIALES Y SUMINISTROS       </t>
  </si>
  <si>
    <t xml:space="preserve">SERVICIOS GENERALES               </t>
  </si>
  <si>
    <t xml:space="preserve">   TRANSFERENCIAS, ASIGNACIONES, SUBSIDIOS Y OTRAS AYUDAS </t>
  </si>
  <si>
    <t xml:space="preserve">PODERES LEGISLATIVO Y JUDICIAL </t>
  </si>
  <si>
    <t>ORGANISMOS PÚBLICOS AUTÓNOMOS</t>
  </si>
  <si>
    <t>DEPENDENCIAS Y ORGANOS ADMINISTRATIVOS DESCONCENTRADOS</t>
  </si>
  <si>
    <t>ORGANISMOS DESCENTRALIZADOS</t>
  </si>
  <si>
    <t xml:space="preserve">FONDO CAMPECHE      </t>
  </si>
  <si>
    <t xml:space="preserve">2% SOBRE NÓMINA     </t>
  </si>
  <si>
    <t>FIDEICOMISO FOFAECAM</t>
  </si>
  <si>
    <t>COMPONENTE ATENCION DESASTRES NATURALES EN EL SECTOR AGROPECUARIO Y PESQUERO</t>
  </si>
  <si>
    <t>FONDO DE CULTURA</t>
  </si>
  <si>
    <t>FONDO DE DESASTRES NATURALES</t>
  </si>
  <si>
    <t>MUNICIPIOS</t>
  </si>
  <si>
    <t xml:space="preserve">   BIENES MUEBLES, INMUEBLES E INTANGIBLES             </t>
  </si>
  <si>
    <t xml:space="preserve">   INVERSIÓN PUBLICA          </t>
  </si>
  <si>
    <t xml:space="preserve">   PARTICIPACIONES  Y APORTACIONES       </t>
  </si>
  <si>
    <t xml:space="preserve">PARTICIPACIONES Y APORTACIONES  A MUNICIPIOS       </t>
  </si>
  <si>
    <t>APORTACIONES A CONVENIOS A DEPENDENCIAS</t>
  </si>
  <si>
    <t xml:space="preserve">   DEUDA PÚBLICA</t>
  </si>
  <si>
    <t>ADEUDOS FISCALES DE EJERCICIOS ANTERIORES</t>
  </si>
  <si>
    <t xml:space="preserve"> COSTO FINANCIERO DE LA DEUDA PÚBLICA</t>
  </si>
  <si>
    <t>PRESUPUESTO ESTATAL</t>
  </si>
  <si>
    <t xml:space="preserve">   RAMO 33</t>
  </si>
  <si>
    <t xml:space="preserve">   FONDO DE APORTACIONES DE NOMINA EDUCATIVA Y GASTO OPERATIVO (FONE)</t>
  </si>
  <si>
    <t xml:space="preserve">   FONDO DE APORTACIONES PARA LOS SERVICIOS DE SALUD (FASSA)</t>
  </si>
  <si>
    <t xml:space="preserve">   FONDO DE APORTACIONES PARA LA INFRAESTRUCTURA SOCIAL (FAIS)</t>
  </si>
  <si>
    <r>
      <t>ESTATAL</t>
    </r>
    <r>
      <rPr>
        <b/>
        <sz val="10"/>
        <rFont val="Arial"/>
        <family val="2"/>
      </rPr>
      <t xml:space="preserve">        </t>
    </r>
  </si>
  <si>
    <t xml:space="preserve">MUNICIPAL    </t>
  </si>
  <si>
    <t xml:space="preserve">   FONDO DE APORTACIONES PARA EL FORTALECIMIENTO DE LOS MUNICIPIOS </t>
  </si>
  <si>
    <t xml:space="preserve">   Y DE LAS DEMARCACIONES TERRITORIALES DEL D.F. (FORTAMUN)</t>
  </si>
  <si>
    <t xml:space="preserve">   FONDO DE APORTACIONES MULTIPLES (FAM)</t>
  </si>
  <si>
    <t>ASISTENCIA SOCIAL</t>
  </si>
  <si>
    <t>INFRAESTRUCTURA EDUCATIVA BÁSICA Y SUPERIOR</t>
  </si>
  <si>
    <t>FAM CERTIFICADOS PARA LA  INFRAESTRUCTURA EDUCATIVA NACIONAL</t>
  </si>
  <si>
    <t xml:space="preserve">   FONDO DE APORTACIONES PARA LA EDUCACIÓN TECNOLÓGICA </t>
  </si>
  <si>
    <r>
      <t xml:space="preserve">   </t>
    </r>
    <r>
      <rPr>
        <b/>
        <sz val="10"/>
        <rFont val="Arial"/>
        <family val="2"/>
      </rPr>
      <t>Y DE ADULTOS (FAETA)</t>
    </r>
  </si>
  <si>
    <t>EDUCACIÓN TECNOLOGICA</t>
  </si>
  <si>
    <t>EDUCACIÓN DE ADULTOS</t>
  </si>
  <si>
    <t xml:space="preserve">   FONDO DE APORTACIONES PARA LA SEGURIDAD PÚBLICA DE LOS ESTADOS</t>
  </si>
  <si>
    <t xml:space="preserve">   Y DEL D.F. (FASP)</t>
  </si>
  <si>
    <t xml:space="preserve">   FONDO DE APORTACIONES PARA EL FORTALECIMIENTO DE LAS ENTIDADES</t>
  </si>
  <si>
    <t xml:space="preserve">   FEDERATIVAS (FAFEF)</t>
  </si>
  <si>
    <t xml:space="preserve">   DIVERSOS CONVENIOS FEDERALES                         </t>
  </si>
  <si>
    <t xml:space="preserve">   FONDO PARA ENTIDADES FEDERATIVAS Y MUNICIPIOS PRODUCTORES DE HIDROCARBUROS</t>
  </si>
  <si>
    <t>PRESUPUESTO FEDERALIZADO</t>
  </si>
  <si>
    <t>TOTAL PRESUPUESTO EGRESOS</t>
  </si>
  <si>
    <t>A N E X O  8. B</t>
  </si>
  <si>
    <t>CLASIFICACIÓN ECONÓMICA POR TIPO DE GASTO Y FUENTE DE FINANCIAMIENTO</t>
  </si>
  <si>
    <t>GASTO
CORRIENTE</t>
  </si>
  <si>
    <t>GASTO DE
CAPITAL</t>
  </si>
  <si>
    <t>AMORTIZACION DE
LA DEUDA Y 
DISMINUCION DE
PASIVOS</t>
  </si>
  <si>
    <t>PENSIONES 
Y
JUBILACIONES</t>
  </si>
  <si>
    <t>PARTICIPACIO-NES</t>
  </si>
  <si>
    <t xml:space="preserve">PARTICIPACIONES  Y APORTACIONES A MUNICIPIOS       </t>
  </si>
  <si>
    <t xml:space="preserve"> APORTACIONES A CONVENIOS A DEPENDENCIAS</t>
  </si>
  <si>
    <t>FONDO DE APORTACIONES DE NOMINA 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</si>
  <si>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</si>
  <si>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</si>
  <si>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Y DE LAS DEMARCACIONES TERRITORIALES DEL D.F. (FORTAMUN)</t>
  </si>
  <si>
    <t>FONDO DE APORTACIONES MULTIPLES (FAM)</t>
  </si>
  <si>
    <t>FONDO DE APORTACIONES PARA LA EDUCACIÓN TECNOLÓGICA Y DE ADULTOS (FAETA)</t>
  </si>
  <si>
    <t>FONDO DE APORTACIONES PARA LA SEGURIDAD PÚBLICA DE LOS ESTADOS Y DEL D.F. (FASP)</t>
  </si>
  <si>
    <t>FONDO DE APORTACIONES PARA EL FORTALECIMIENTO DE LAS ENTIDADES FEDERATIVAS (FAFEF)</t>
  </si>
  <si>
    <t xml:space="preserve"> DIVERSOS CONVENIOS FEDERALES                         </t>
  </si>
  <si>
    <t>FONDO PARA ENTIDADES FEDERATIVAS Y MUNICIPIOS PRODUCTORES DE HIDROCARBUROS</t>
  </si>
  <si>
    <t xml:space="preserve">TOTAL </t>
  </si>
  <si>
    <t>A N E X O   9</t>
  </si>
  <si>
    <t xml:space="preserve"> CLASIFICACION FUNCIONAL</t>
  </si>
  <si>
    <t>FINALIDAD</t>
  </si>
  <si>
    <t>FUNCION</t>
  </si>
  <si>
    <t>RELACIÓN</t>
  </si>
  <si>
    <t>SUBFUNCION</t>
  </si>
  <si>
    <t>AL GASTO</t>
  </si>
  <si>
    <t>GOBIERNO</t>
  </si>
  <si>
    <t xml:space="preserve">LEGISLACION      </t>
  </si>
  <si>
    <t>LEGISLACIÓN</t>
  </si>
  <si>
    <t>FISCALIZACIÓN</t>
  </si>
  <si>
    <t xml:space="preserve">JUSTICIA     </t>
  </si>
  <si>
    <t>IMPARTICIÓN DE JUSTICIA</t>
  </si>
  <si>
    <t>PROCURACIÓN DE JUSTICIA</t>
  </si>
  <si>
    <t>RECLUSIÓN Y READAPTACIÓN SOCIAL</t>
  </si>
  <si>
    <t>DERECHOS HUMANOS</t>
  </si>
  <si>
    <t xml:space="preserve">COORDINACION DE LA POLITICA DE GOBIERNO    </t>
  </si>
  <si>
    <t>PRESIDENCIA / GUBERNATURA</t>
  </si>
  <si>
    <t>POLÍTICA INTERIOR</t>
  </si>
  <si>
    <t>PRESERVACIÓN Y CUIDADO DEL PATRIMONIO PÚBLICO</t>
  </si>
  <si>
    <t>FUNCIÓN PÚBLICA</t>
  </si>
  <si>
    <t>ASUNTOS JURÍDICOS</t>
  </si>
  <si>
    <t>ORGANIZACIÓN DE PROCESOS ELECTORALES</t>
  </si>
  <si>
    <t>POBLACIÓN</t>
  </si>
  <si>
    <t>TERRITORIO</t>
  </si>
  <si>
    <t>OTROS</t>
  </si>
  <si>
    <t xml:space="preserve">RELACIONES EXTERIORES       </t>
  </si>
  <si>
    <t>RELACIONES EXTERIORES</t>
  </si>
  <si>
    <t xml:space="preserve">ASUNTOS FINANCIEROS Y HACENDARIOS      </t>
  </si>
  <si>
    <t>1.6</t>
  </si>
  <si>
    <t xml:space="preserve">DEFENSA      </t>
  </si>
  <si>
    <t>ASUNTOS FINANCIEROS</t>
  </si>
  <si>
    <t>ASUNTOS HACENDARIOS</t>
  </si>
  <si>
    <t>SEGURIDAD NACIONAL</t>
  </si>
  <si>
    <t>DEFENSA</t>
  </si>
  <si>
    <t>MARINA</t>
  </si>
  <si>
    <t>INTELIGENCIA PARA LA PRESERVACION DE LA SEGURIDAD NACIONAL</t>
  </si>
  <si>
    <t xml:space="preserve">ASUNTOS DE ORDEN PUBLICO Y DE SEGURIDAD INTERIOR     </t>
  </si>
  <si>
    <t>1.8</t>
  </si>
  <si>
    <t xml:space="preserve">INVESTIGACION FUNDAMENTAL (BASICA)      </t>
  </si>
  <si>
    <t>POLICÍA</t>
  </si>
  <si>
    <t>PROTECCIÓN CIVIL</t>
  </si>
  <si>
    <t>OTROS ASUNTOS DE ORDEN PÚBLICO Y SEGURIDAD</t>
  </si>
  <si>
    <t>SISTEMA NACIONAL DE SEGURIDAD PÚBLICA</t>
  </si>
  <si>
    <t xml:space="preserve">OTROS SERVICIOS GENERALES    </t>
  </si>
  <si>
    <t>SERVICIOS REGISTRALES, ADMINISTRATIVOS Y PATRIMONIALES</t>
  </si>
  <si>
    <t>SERVICIOS ESTADISTICOS</t>
  </si>
  <si>
    <t>SERVICIOS DE COMUNICACIÓN Y MEDIOS</t>
  </si>
  <si>
    <t>ACCESO A LA INFORMACIÓN PÚBLICA GUBERNAMENTAL</t>
  </si>
  <si>
    <t>DESARROLLO SOCIAL</t>
  </si>
  <si>
    <t xml:space="preserve">PROTECCION AMBIENTAL     </t>
  </si>
  <si>
    <t>ORDENACION DE DESECHOS</t>
  </si>
  <si>
    <t>ADMINISTRACION DEL AGUA</t>
  </si>
  <si>
    <t>ORDENACION DE AGUAS RESIDUALES, DRENAJE Y ALCANTARILLADO</t>
  </si>
  <si>
    <t>REDUCCIÓN DE LA CONTAMINACIÓN</t>
  </si>
  <si>
    <t>PROTECCIÓN DE LA DIVERSIDAD BIOLÓGICA Y DEL PAISAJE</t>
  </si>
  <si>
    <t>OTROS DE PROTECCIÓN AMBIENTAL</t>
  </si>
  <si>
    <t xml:space="preserve">VIVIENDA Y SERVICIOS A LA COMUNIDAD     </t>
  </si>
  <si>
    <t>URBANIZACIÓN</t>
  </si>
  <si>
    <t>DESARROLLO COMUNITARIO</t>
  </si>
  <si>
    <t>ABASTECIMIENTO DE AGUA</t>
  </si>
  <si>
    <t>ALUMBRADO PÚBLICO</t>
  </si>
  <si>
    <t>VIVIENDA</t>
  </si>
  <si>
    <t>SERVICIOS COMUNALES</t>
  </si>
  <si>
    <t>DESARROLLO REGIONAL</t>
  </si>
  <si>
    <t xml:space="preserve">SALUD      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</si>
  <si>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</si>
  <si>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</si>
  <si>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</si>
  <si>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</si>
  <si>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PROTECCION SOCIAL EN SALUD</t>
  </si>
  <si>
    <t xml:space="preserve">RECREACION, CULTURA Y OTRAS MANIFESTACIONES                    SOCIALES        </t>
  </si>
  <si>
    <t>DEPORTE Y RECREACIÓN</t>
  </si>
  <si>
    <t>CULTURA</t>
  </si>
  <si>
    <t>RADIO, TELEVISIÓN Y EDITORIALES</t>
  </si>
  <si>
    <t>ASUNTOS RELIGIOSOS Y OTRAS MANIFESTACIONES SOCIALES</t>
  </si>
  <si>
    <t xml:space="preserve">EDUCACION      </t>
  </si>
  <si>
    <t>EDUCACIÓN BÁSICA</t>
  </si>
  <si>
    <t>EDUCACIÓN MEDIA SUPERIOR</t>
  </si>
  <si>
    <t>EDUCACIÓN SUPERIOR</t>
  </si>
  <si>
    <t>POSGRADO</t>
  </si>
  <si>
    <t>EDUCACIÓN PARA ADULTOS</t>
  </si>
  <si>
    <t>OTROS SERVICIOS EDUCATIVOS Y ACTIVIDADES INHERENTES</t>
  </si>
  <si>
    <t xml:space="preserve">PROTECCION SOCIAL       </t>
  </si>
  <si>
    <t>ENFERMEDAD E INCAPACIDAD</t>
  </si>
  <si>
    <t>EDAD AVANZADA</t>
  </si>
  <si>
    <t>FAMILIA E HIJOS</t>
  </si>
  <si>
    <t>DESEMPLEO</t>
  </si>
  <si>
    <t>ALIMENTACION Y NUTRICION</t>
  </si>
  <si>
    <t>APOYO SOCIAL PARA LA VIVIENDA</t>
  </si>
  <si>
    <t>INDÍGENAS</t>
  </si>
  <si>
    <t>OTROS GRUPOS VULNERABLES</t>
  </si>
  <si>
    <t>OTROS DE SEGURIDAD SOCIAL Y ASISTENCIA SOCIAL</t>
  </si>
  <si>
    <t xml:space="preserve">OTROS ASUNTOS SOCIALES       </t>
  </si>
  <si>
    <t>OTROS ASUNTOS SOCIALES</t>
  </si>
  <si>
    <t>DESARROLLO ECONOMICO</t>
  </si>
  <si>
    <t xml:space="preserve">ASUNTOS ECONOMICOS, COMERCIALES Y LABORALES EN GENERAL       </t>
  </si>
  <si>
    <t>ASUNTOS ECONÓMICOS Y COMERCIALES EN GENERAL</t>
  </si>
  <si>
    <t>ASUNTOS LABORALES GENERALES</t>
  </si>
  <si>
    <t xml:space="preserve">AGROPECUARIA, SILVICULTURA, PESCA Y CAZA      </t>
  </si>
  <si>
    <t>AGROPECUARIA</t>
  </si>
  <si>
    <t>SILVICULTURA</t>
  </si>
  <si>
    <t>ACUACULTURA, PESCA Y CAZA</t>
  </si>
  <si>
    <t>AGROINDUSTRIAL</t>
  </si>
  <si>
    <t>HIDROAGRICOLA</t>
  </si>
  <si>
    <t>APOYO FINANCIEROA ALA BANCA Y SEGURO AGROPECUARIO</t>
  </si>
  <si>
    <t xml:space="preserve">COMBUSTIBLES Y ENERGIA      </t>
  </si>
  <si>
    <t>CARBON Y OTROS COMBUSTIBLES MINERALES SOLIDOS</t>
  </si>
  <si>
    <t>PETROLEO Y GAS NATURAL (HIDROCRBUROS)</t>
  </si>
  <si>
    <t>COMBUSTIBLES NUCLEARES</t>
  </si>
  <si>
    <t>OTROS COMBUSTIBLES</t>
  </si>
  <si>
    <t>ELECTRICIDAD</t>
  </si>
  <si>
    <t>ENERGIA NO ELÉCTRICA</t>
  </si>
  <si>
    <t xml:space="preserve">MINERIA, MANUFACTURAS Y CONSTRUCCION      </t>
  </si>
  <si>
    <t>EXTRACCION DE RECURSOS MINERALES EXCEPTO LOS COMBUSTIBLES MINERALES</t>
  </si>
  <si>
    <t>MANUFACTURAS</t>
  </si>
  <si>
    <t xml:space="preserve">CONSTRUCCION </t>
  </si>
  <si>
    <t xml:space="preserve">TRANSPORTE        </t>
  </si>
  <si>
    <t>TRANSPORTE POR CARRETERA</t>
  </si>
  <si>
    <t>TRANSPORTE POR AGUA Y PUERTOS</t>
  </si>
  <si>
    <t>TRANSPORTE DE FERROCARRIL</t>
  </si>
  <si>
    <t>TRANSPORTE AEREO</t>
  </si>
  <si>
    <t>TRANSPORTE POR OLEODUCTOS Y GASODUCTOS Y OTROS SISTEMAS DE TRANSPORTE</t>
  </si>
  <si>
    <t>OTROS RELACIONADOS CON TRANSPORTE</t>
  </si>
  <si>
    <t xml:space="preserve">COMUNICACIONES      </t>
  </si>
  <si>
    <t>COMUNICACIONES</t>
  </si>
  <si>
    <t xml:space="preserve">TURISMO      </t>
  </si>
  <si>
    <t>TURISMO</t>
  </si>
  <si>
    <t>HOTELES Y RESTAURANTES</t>
  </si>
  <si>
    <t>CIENCIA, TECNOLOGIA E INNOVACION</t>
  </si>
  <si>
    <t>INVESTIGACION CIENTIFICA</t>
  </si>
  <si>
    <t>DESARROLLO TECNOLOGICO</t>
  </si>
  <si>
    <t>SERVICIOS CIENTIFICOS Y TECNOLOGICOS</t>
  </si>
  <si>
    <t>INNOVACION</t>
  </si>
  <si>
    <t xml:space="preserve">OTRAS INDUSTRIAS Y OTROS ASUNTOS ECONOMICOS      </t>
  </si>
  <si>
    <t>COMERCIO, DISTRIBUCION, ALMACENAMIENTO Y DEPOSITO</t>
  </si>
  <si>
    <t>OTRAS INDUSTRIAS</t>
  </si>
  <si>
    <t>OTROS ASUNTOS ECONÓMICOS</t>
  </si>
  <si>
    <t>OTRAS</t>
  </si>
  <si>
    <t xml:space="preserve">TRANSACCIONES DE LA DEUDA PUBLICA / COSTO FINANCIERO DE LA DEUDA          </t>
  </si>
  <si>
    <t>DEUDA PUBLICA INTERNA</t>
  </si>
  <si>
    <t>DEUDA PUBLICA EXTERNA</t>
  </si>
  <si>
    <t xml:space="preserve">TRANSFERENCIAS, PARTICIPACIONES Y APORTACIONES ENTRE DIFERENTES NIVELES Y ORDENES DE GOBIERNO      </t>
  </si>
  <si>
    <t>TRANSFERENCIAS, ENTRE DIFERENTES NIVELES Y ÓRDENES DE GOBIERNO</t>
  </si>
  <si>
    <t>PARTICIPACIONES ENTRE DIFERENTES NIVELES  ÓRDENES DE GOBIERNO</t>
  </si>
  <si>
    <t>APORTACIONES ENTRE DIFERENTES NIVELES  ÓRDENES DE GOBIERNO</t>
  </si>
  <si>
    <t>SANEAMIENTO DEL SISTEMA FINANCIERO</t>
  </si>
  <si>
    <t>APOYOS IPAB</t>
  </si>
  <si>
    <t>APOYO A LOS PROGRAMAS DE REESTRUCTURA EN UNIDADES DE INVERSION (UDIS)</t>
  </si>
  <si>
    <t xml:space="preserve"> ADEUDOS DE EJERCICIOS FISCALES ANTERIORES        </t>
  </si>
  <si>
    <t>1 ADEUDOS DE EJERCICIO FISCALES ANTERIORES</t>
  </si>
  <si>
    <t>TOTAL PRESUPUESTO DE EGRESOS</t>
  </si>
  <si>
    <t>A N E X O  10</t>
  </si>
  <si>
    <t>EJES ESTRATEGICOS</t>
  </si>
  <si>
    <t>CLAVE</t>
  </si>
  <si>
    <t>EJE / FINALIDAD</t>
  </si>
  <si>
    <t xml:space="preserve">GASTO PROGRAMABLE     </t>
  </si>
  <si>
    <t>IGUALDAD DE OPORTUNIDADES</t>
  </si>
  <si>
    <t>FORTALEZA ECONOMICA</t>
  </si>
  <si>
    <t>APROVECHAMIENTO DE LA RIQUEZA</t>
  </si>
  <si>
    <t>SOCIEDAD FUERTE Y PROTEGIDA</t>
  </si>
  <si>
    <t>GOBIERNO EFICIENTE Y MODERNO</t>
  </si>
  <si>
    <t xml:space="preserve">DESARROLLO MUNICIPAL     </t>
  </si>
  <si>
    <t xml:space="preserve">A D E F A S     </t>
  </si>
  <si>
    <t>COSTO FINANCIERO DE LA DEUDA</t>
  </si>
  <si>
    <t>A N E X O     11</t>
  </si>
  <si>
    <t>CLASIFICACIÓN ECONÓMICO ADMINISTRATIVO GASTO ESTATAL POR RAMO</t>
  </si>
  <si>
    <t>( PESOS)</t>
  </si>
  <si>
    <t>CLAVE / RAMO</t>
  </si>
  <si>
    <t>C   A   P   Í   T   U   L   O   S</t>
  </si>
  <si>
    <t>SECRETARÍA DE GOBIERNO</t>
  </si>
  <si>
    <t>CONSEJO ESTATAL DE POBLACION DE CAMPECHE</t>
  </si>
  <si>
    <t xml:space="preserve">CONSEJO ESTATAL DE SEG. PUB. EN EL EDO. </t>
  </si>
  <si>
    <t>INSTITUTO ESTATAL DEL TRANSPORTE</t>
  </si>
  <si>
    <t>ARCHIVO GENERAL DEL ESTADO DE CAMPECHE</t>
  </si>
  <si>
    <t>SISTEMA ESTATAL DE PROTECCION INTEGRAL DE NIÑOS,NIÑAS Y ADOLESCENTES</t>
  </si>
  <si>
    <t xml:space="preserve">SECRETARÍA DE FINANZAS </t>
  </si>
  <si>
    <t>SRIA.ADMON. E INNOVACION GUBERNAMENTAL</t>
  </si>
  <si>
    <t>SECRETARÍA DE LA CONTRALORÍA</t>
  </si>
  <si>
    <t>SECRETARIA DE PLANEACION</t>
  </si>
  <si>
    <t>SECRETARÍA DE EDUCACIÓN</t>
  </si>
  <si>
    <t>SECRETARIA DE CULTURA</t>
  </si>
  <si>
    <t>SECRETARÍA DE SALUD</t>
  </si>
  <si>
    <t xml:space="preserve">COMISION DE ARBITRAJE MED.DEL ESTADO </t>
  </si>
  <si>
    <t>SRÍA DE DESARROLLO SOCIAL Y HUMANO</t>
  </si>
  <si>
    <t>COMISION PARA EL DES.PUEBLOS INDIGENAS DEL EDO.</t>
  </si>
  <si>
    <t>JUNTA ESTATAL DE ASISTENCIA PRIVADA</t>
  </si>
  <si>
    <t>SRIA. DESARROLLO ENERGETICO SUSTENTABLE</t>
  </si>
  <si>
    <t>SRIA.DE DESARROLLO ECONOMICO</t>
  </si>
  <si>
    <t>PROM.DE SERV.COMERCIALES DEL ESTADO</t>
  </si>
  <si>
    <t>INSTITUTO CAMPECHANO DEL EMPRENDEDOR</t>
  </si>
  <si>
    <t>SECRETARÍA DE DESARROLLO RURAL</t>
  </si>
  <si>
    <t>SECRETARÍA DE PESCA Y ACUACULTURA</t>
  </si>
  <si>
    <t>SRIA.MEDIO AMBIENTE Y RECURSOS NATURALES</t>
  </si>
  <si>
    <t>SRÍA DE DES.URBANO, OBRAS PUB.E INFRAESTUC.</t>
  </si>
  <si>
    <t xml:space="preserve">SECRETARÍA DE TURISMO      </t>
  </si>
  <si>
    <t>SRIA. DEL TRABAJO Y PREVISION SOCIAL</t>
  </si>
  <si>
    <t>PATRONATO PARA LA REINCORPORACION SOCIAL POR EL EMPLEO DEL EDO.</t>
  </si>
  <si>
    <t>SECRETARIA DE SEGURIDAD PUBLICA</t>
  </si>
  <si>
    <t>COORD.GRAL.SEG.PUB.VIALIDAD Y TRANSPORTE</t>
  </si>
  <si>
    <t>SECRETARIA DE PROTECCION CIVIL</t>
  </si>
  <si>
    <t xml:space="preserve">CONSEJERIA JURÍDICA </t>
  </si>
  <si>
    <t>FISCALIA GENERAL DEL ESTADO</t>
  </si>
  <si>
    <t>EROGACIONES ADICIONALES</t>
  </si>
  <si>
    <t>INSTITUTO ELECTORAL DEL ESTADO</t>
  </si>
  <si>
    <t>COMISIÓN ESTATAL DE DERECHOS HUMANOS</t>
  </si>
  <si>
    <t>COMISION DE TRANSPARENCIA Y ACCESO A LA INFORMACIÓN</t>
  </si>
  <si>
    <t>TRIBUNAL ELECTORAL DEL ESTADO DE CAMPECHE</t>
  </si>
  <si>
    <t>PARTICIPACIONES Y TRANSFERENCIAS A MUNICIPIOS</t>
  </si>
  <si>
    <t>T O T A L</t>
  </si>
  <si>
    <t>A N E X O   12</t>
  </si>
  <si>
    <t xml:space="preserve"> ORGANISMOS DESCENTRALIZADOS </t>
  </si>
  <si>
    <t>CLASIFICACIÓN ECONÓMICA ADMINISTRATIVA GASTO ESTATAL POR CAPITULO Y ENTIDAD TRANSFERIDA</t>
  </si>
  <si>
    <t>ENTIDADES</t>
  </si>
  <si>
    <t>CAPITULO
4000</t>
  </si>
  <si>
    <t>23</t>
  </si>
  <si>
    <t>24</t>
  </si>
  <si>
    <t>27</t>
  </si>
  <si>
    <t>28</t>
  </si>
  <si>
    <t>A N E X O    13</t>
  </si>
  <si>
    <t>PROGRAMAS DE APORTACIONES FEDERALES Y CONVENIOS</t>
  </si>
  <si>
    <t>CLASIFICACIÓN POR FONDO Y CAPITULO DE GASTO TRANSFERIDO</t>
  </si>
  <si>
    <t>C   A   P   I   T   U   L   O   S</t>
  </si>
  <si>
    <t>FONDO DE APORT. PARA LOS SERV. DE SALUD (FASSA)</t>
  </si>
  <si>
    <t>FONDO DE APORT.PARA LA INFRAEST. SOCIAL (FAIS)</t>
  </si>
  <si>
    <t xml:space="preserve">          ESTATAL </t>
  </si>
  <si>
    <t xml:space="preserve">          MUNICIPAL</t>
  </si>
  <si>
    <t>FONDO DE APORTACIONES PARA EL FORTALECIMIENTO DE LOS MUNICIPIOS Y DE DEMARCACIONES TERRITORIALES DEL D.F (FORTAMUN)</t>
  </si>
  <si>
    <t>FONDO DE APORTACIONES MÚLTIPLES (FAM):</t>
  </si>
  <si>
    <t xml:space="preserve"> ASISTENCIA SOCIAL (DIF ESTATAL)</t>
  </si>
  <si>
    <t xml:space="preserve"> INFRAESTRUCTURA EDUCATIVA BÁSICA </t>
  </si>
  <si>
    <t xml:space="preserve"> INFRAESTRUCTURA EDUCATIVA SUPERIOR</t>
  </si>
  <si>
    <t xml:space="preserve">        ASISTENCIA SOCIAL</t>
  </si>
  <si>
    <t xml:space="preserve">        INFRAESTRUCTURA EDUCATIVA BÁSICA Y SUPERIOR</t>
  </si>
  <si>
    <t xml:space="preserve">        FAM CERTIFICADOS PARA LA  INFRAESTRUCTURA EDUC.NACIONAL</t>
  </si>
  <si>
    <t xml:space="preserve">          EDUCACIÓN TECNOLÓGICA (CONALEP)</t>
  </si>
  <si>
    <t xml:space="preserve">          EDUCACIÓN DE ADULTOS (IEEA)</t>
  </si>
  <si>
    <t xml:space="preserve">          EDUCACIÓN TECNOLÓGICA</t>
  </si>
  <si>
    <t xml:space="preserve">          EDUCACIÓN DE ADULTOS</t>
  </si>
  <si>
    <t xml:space="preserve">FONDO DE APORTACIONES PARA LA SEGURIDAD PÚBLICA DE LOS ESTADOS Y DEL D.F (FASP) </t>
  </si>
  <si>
    <t xml:space="preserve">FONDO DE APORTACIONES PARA DEL FORTALECIMIENTO DE LAS ENTIDADES FEDERATIVAS (FAFEF)  </t>
  </si>
  <si>
    <t>DIVERSOS CONVENIOS FEDERALES</t>
  </si>
  <si>
    <t>CONV.DE COORD.PARA CREACION,OPERACIÓN Y APOYO FINANCIERO(CECYTEC)</t>
  </si>
  <si>
    <t>CONV.DE COORD.PARA CREACION,OPERACIÓN Y APOYO FINANCIERO(ICATCAM)</t>
  </si>
  <si>
    <t>CONV.DE COORD.PARA CREACION,OPERACIÓN Y APOYO FINANCIERO(COBACH)</t>
  </si>
  <si>
    <t>CONVENIO DE APOYO FINANCIERO (UAC)</t>
  </si>
  <si>
    <t>CONVENIO DE APOYO FINANCIERO (UNACAR)</t>
  </si>
  <si>
    <t>CONVENIOS CON CONACULTA  (SRIA. CULTURA)</t>
  </si>
  <si>
    <t>CERTIFICADOS PARA LA  INFRAESTRUCTURA EDUC.NACIONAL CIEN (INIFEEC)</t>
  </si>
  <si>
    <t>INFRAESTRUCTURA FACULTAD DE INGENIERIA  (UAC)</t>
  </si>
  <si>
    <t>SEGURO POPULAR FEDERAL  (REPSS)</t>
  </si>
  <si>
    <t>FORTALECIMIENTO DE LOS SERV. ESTATALES DE SALUD RAMO 12 (INDESALUD)</t>
  </si>
  <si>
    <t>FONDO PARA LA ACCESIBILIDAD PARA LAS PERSONAS CON DISCAPACIDAD (DIF)</t>
  </si>
  <si>
    <t>PROGRAMA DE AGUA POTABLE, ALCANTARILLADO Y SANEAMIENTO (CAPAE)</t>
  </si>
  <si>
    <t>PROYECTOS DE DESARROLLO REGIONAL (SEDUOPI)</t>
  </si>
  <si>
    <t>INFRAESTRUCTURA ESTATAL (SDUOPI)</t>
  </si>
  <si>
    <t>PROG.DES. REGIONAL TURISTICO SUSTENTABLE Y PUEBLOS MAGICOS(SECTUR)</t>
  </si>
  <si>
    <t>PROGRAMA DE  FISCALIZACION   (AUDITORIA SUPERIOR DEL EDO.)</t>
  </si>
  <si>
    <t>FONDO PARA LA ZONA FEDERAL MARITIMO TERRESTRE (MUNICIPIOS)</t>
  </si>
  <si>
    <t xml:space="preserve">PROG. ATENCION A CONTING.CLIMATICAS PACC. (SDR)    </t>
  </si>
  <si>
    <t>FONDO PARA ENTIDADES FEDERATIVAS Y MUNICIPIOS PRODUCTORES DE HIDROCARBUROS FOPEC (CAPAE-SDUOPI -MUNICIPIOS)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</si>
  <si>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RECURSOS QUE SE TRANSFERIRIAN A LOS EJECUTORES DEL GASTO SALVO NOTIFICACIÓN EN CONTRARIO</t>
    </r>
  </si>
  <si>
    <t>A N E X O  19</t>
  </si>
  <si>
    <t>SUJETOS OBLIGADOS</t>
  </si>
  <si>
    <t>CUOTA
PATRON</t>
  </si>
  <si>
    <t>CUOTA
EMPLEADO</t>
  </si>
  <si>
    <t>TOTAL
CUOTA</t>
  </si>
  <si>
    <t>INTERESES
 DE
PRESTAMOS</t>
  </si>
  <si>
    <t>GOBIERNO DEL ESTADO</t>
  </si>
  <si>
    <t>H. AYUNTAMIENTO</t>
  </si>
  <si>
    <t>I.E.E.C.</t>
  </si>
  <si>
    <t>S. M. A.P.A.C.</t>
  </si>
  <si>
    <t>CAPAE</t>
  </si>
  <si>
    <t>ISSSTECAM</t>
  </si>
  <si>
    <t>D.I.F.</t>
  </si>
  <si>
    <t>C.D.H.C</t>
  </si>
  <si>
    <t>CODESVI</t>
  </si>
  <si>
    <t>FONDO CAMPECHE</t>
  </si>
  <si>
    <t>FEFICAM</t>
  </si>
  <si>
    <t>FIDEICOMISO 2%</t>
  </si>
  <si>
    <t>SUTGESE</t>
  </si>
  <si>
    <t>TRIBUNAL ELECTORAL</t>
  </si>
  <si>
    <t>JUBILADOS GOB.EDO.</t>
  </si>
  <si>
    <t>JUBILADOS ISSSTECAM</t>
  </si>
  <si>
    <t>A N E X O  20</t>
  </si>
  <si>
    <t>ESTATAL</t>
  </si>
  <si>
    <t>FEDERAL</t>
  </si>
  <si>
    <t>A P A Z U</t>
  </si>
  <si>
    <t>P R O S S A P Y S</t>
  </si>
  <si>
    <t>AGUA LIMPIA</t>
  </si>
  <si>
    <t>CONV.DE COORD.PARA CREACION,OPER. Y APOYO FINAN. CECYTEC</t>
  </si>
  <si>
    <t>CONV.DE COORD.PARA CREACION,OPER. Y APOYO FINANCIERO ICATCAM</t>
  </si>
  <si>
    <t>CONV.DE COORD.PARA CREACION,OPER. Y APOYO FINANCIERO COBACH</t>
  </si>
  <si>
    <t>CONV.DE COORD.PARA CREACION,OPER. Y APOYO FINANCIERO ITESCAM</t>
  </si>
  <si>
    <t>CONV.DE COORD.PARA CREACION,OPER. Y APOYO FINANCIERO ITESC</t>
  </si>
  <si>
    <t>CONV.DE COORD.PARA CREACION,OPER. Y APOYO FINAN. ITESCHAM</t>
  </si>
  <si>
    <t>CONV.DE COORD.PARA CREACION,OPER. Y APOYO FINAN. ITESHOP</t>
  </si>
  <si>
    <t>CONVENIO DE APOYO FINANCIERO  UAC</t>
  </si>
  <si>
    <t>CONVENIO DE APOYO FINANCIERO  UNACAR</t>
  </si>
  <si>
    <t>CONVENIO DE APOYO FINANCIERO UTECAM</t>
  </si>
  <si>
    <t>CONVENIO DE APOYO FINANCIERO UTECANDELARIA</t>
  </si>
  <si>
    <t>CONVENIO DE APOYO FINANCIERO UTECALAKMUL</t>
  </si>
  <si>
    <t xml:space="preserve">PROGRAMA NACIONAL  DE BECAS  PRONABES </t>
  </si>
  <si>
    <t>CONVENIO INFRAESTRUCTURA EDUCATIVA</t>
  </si>
  <si>
    <t>CAMPAÑA NACIONAL DE ALFABETIZACIÓN</t>
  </si>
  <si>
    <t>CONVENIO ESCUELAS DE CALIDAD</t>
  </si>
  <si>
    <t>ESTUDIOS DE TELEBACHILLERATO COMUNITARIO</t>
  </si>
  <si>
    <t>FIDEICOMISO FONDO MIXTO CONACYT  (FOMIX)</t>
  </si>
  <si>
    <t xml:space="preserve"> FONDO ESP. DESARROLLO CULTURA INFANTIL (FEDCI)</t>
  </si>
  <si>
    <t xml:space="preserve">PROG.DE ESTIMULO A LA CREACIÓN Y DESARROLLO ARTISTICO (PECDA) </t>
  </si>
  <si>
    <t>PROGRAMA DESARROLLO CULTURAL MAYA</t>
  </si>
  <si>
    <t xml:space="preserve">FONDO REGIONAL CULTURA Y LAS ARTES ZONA SUR (FORCAZS) </t>
  </si>
  <si>
    <t>PROGRAMA PARA ATENCION DE PUBLICOS ESPECIFICOS (PAPE)</t>
  </si>
  <si>
    <t>PROGRAMA DE DESARROLLO CULTURAL Y ATENCION A LA JUVENTUD</t>
  </si>
  <si>
    <t xml:space="preserve">FONDO ESPECIAL PARA OPER. Y FUNCIONAMIENTO DEL CENTRO DE FORMACION Y PRODUC. EN ARTE ARTES VISUALES LA ARROCERA </t>
  </si>
  <si>
    <t>PROGRAMA NACIONAL DE  SALAS DE LECTURA (PNSL)</t>
  </si>
  <si>
    <t>SEGURO POPULAR</t>
  </si>
  <si>
    <t>FONDO DE APORTACIONES PARA LA SEGURIDAD PUBLICA</t>
  </si>
  <si>
    <t>PROGRAMA DE AGUA POTABLE, ALCANTARILLADO Y SANEAMIENTO</t>
  </si>
  <si>
    <t>CONVENIO AGUA LIMPIA, CUENCAS Y SUPERVISION DE AGUA POTABLE</t>
  </si>
  <si>
    <t>CONVENIO DE CONCURRENCIA CON LA SAGARPA</t>
  </si>
  <si>
    <t>CONVENIO MOTORES FUERA DE BORDA</t>
  </si>
  <si>
    <t>CONVENIO PROGRAMA DE APOYO AL EMPLEO</t>
  </si>
  <si>
    <t>PROMOCION Y DESARROLLO TURISTICO FEDERAL</t>
  </si>
  <si>
    <t>PROGRAMA DE ATENCION A CONTINGENCIAS CLIMATICAS PACC</t>
  </si>
  <si>
    <t>PROGRAMA DE INFRAESTRUCTURA INDIGENA</t>
  </si>
  <si>
    <t>CONAFOR EN MATERIA DE PREVENCION, COMBATE Y CONTROL DE INCENDIOS FORESTALES</t>
  </si>
  <si>
    <t xml:space="preserve">        RECURSOS QUE  RECIBE DIRECTAMENTE LA SECRETARIA Y EN SU CASO SON TRANSFERIDOS A LOS EJECUTORES DEL GASTO</t>
  </si>
  <si>
    <t>A N E X O  21</t>
  </si>
  <si>
    <t>GASTO TOTAL EN SU CLASIFICACION ADMINISTRATIVA</t>
  </si>
  <si>
    <t>DEPENDENCIA/ENTIDAD</t>
  </si>
  <si>
    <t>OFICINA DEL GOBERNADOR</t>
  </si>
  <si>
    <t xml:space="preserve">   SECRETARÍA DE GOBIERNO</t>
  </si>
  <si>
    <t>Orgános Administrativos Desconcentrados</t>
  </si>
  <si>
    <t>CONSEJO ESTATAL DE POBLACIÓN DE CAMPECHE (COESPO)</t>
  </si>
  <si>
    <t>CONSEJO ESTATAL DE SEGURIDAD PÚBLICA EN EL ESTADO DE CAMPECHE (CESP)</t>
  </si>
  <si>
    <t>INSTITUTO ESTATAL DEL TRANSPORTE (IET)</t>
  </si>
  <si>
    <t>SISTEMA ESTATAL DE PROTECCIÓN INTEGRAL DE NIÑAS, NIÑOS Y ADOLESCENTES</t>
  </si>
  <si>
    <t>SECRETARÍA DE FINANZAS</t>
  </si>
  <si>
    <t>SECRETARÍA DE ADMINISTRACION E INNOVACIÓN GUBERNAMENTAL</t>
  </si>
  <si>
    <t>SECRETARÍA DE PLANEACIÓN</t>
  </si>
  <si>
    <t>SECRETARÍA DE CULTURA</t>
  </si>
  <si>
    <t xml:space="preserve">   SECRETARÍA DE SALUD</t>
  </si>
  <si>
    <t>COMISIÓN DE ARBITRAJE MÉDICO DEL ESTADO DE CAMPECHE</t>
  </si>
  <si>
    <t>SECRETARÍA DE DESARROLLO SOCIAL Y HUMANO</t>
  </si>
  <si>
    <t xml:space="preserve">     SECRETARÍA DE DESARROLLO SOCIAL Y HUMANO</t>
  </si>
  <si>
    <t>COMISIÓN PARA EL DESARROLLO DE LOS PUEBLOS INDÍGENAS DEL ESTADO DE CAMPECHE</t>
  </si>
  <si>
    <t>SECRETARÍA DE DESARROLLO ENERGÉTICO SUSTENTABLE</t>
  </si>
  <si>
    <t>SECRETARÍA DE DESARROLLO ECONÓMICO</t>
  </si>
  <si>
    <t xml:space="preserve">     SECRETARÍA DE DESARROLLO ECONÓMICO</t>
  </si>
  <si>
    <t>PROMOTORA DE SERVICIOS COMERCIALES DEL ESTADO DE CAMPECHE (PROSERCO)</t>
  </si>
  <si>
    <t>SECRETARÍA DE MEDIO AMBIENTE Y RECURSOS NATURALES</t>
  </si>
  <si>
    <t>SECRETARÍA DE DESARROLLO URBANO, OBRAS PÚBLICAS E INFRAESTRUCTURA</t>
  </si>
  <si>
    <t>SECRETARÍA DE TURISMO</t>
  </si>
  <si>
    <t>SECRETARÍA DE TRABAJO Y PREVISIÓN SOCIAL</t>
  </si>
  <si>
    <t xml:space="preserve">    SECRETARÍA DE TRABAJO Y PREVISIÓN SOCIAL</t>
  </si>
  <si>
    <t>PATRONATO PARA LA REINCORPORACIÓN SOCIAL POR EL EMPLEO DEL ESTADO DE CAMPECHE</t>
  </si>
  <si>
    <t>SECRETARÍA DE SEGURIDAD PUBLICA</t>
  </si>
  <si>
    <t xml:space="preserve">    SECRETARÍA DE SEGURIDAD PUBLICA</t>
  </si>
  <si>
    <t>COORDINACIÓN GENERAL DE SEGURIDAD PÚBLICA, VIALIDAD Y TRANSPORTE (CGSPVYT)</t>
  </si>
  <si>
    <t>SECRETARÍA DE PROTECCIÓN CIVIL</t>
  </si>
  <si>
    <t>CONSEJERIA JURÍDICA</t>
  </si>
  <si>
    <t>FISCALÍA GENERAL DEL ESTADO</t>
  </si>
  <si>
    <t>ÓRGANOS AUTÓNOMOS</t>
  </si>
  <si>
    <t>INSTITUTO ELECTORAL DEL ESTADO DE CAMPECHE (IEEC)</t>
  </si>
  <si>
    <t>COMISIÓN DE DERECHOS HUMANOS DEL ESTADO DE CAMPECHE</t>
  </si>
  <si>
    <t>COMISIÓN DE TRANSPARENCIA Y ACCESO A LA INFORMACIÓN PÚBLICA DEL ESTADO DE CAMPECHE (COTAIPEC)</t>
  </si>
  <si>
    <t>ORGANISMOS PÚBLICOS DESCENTRALIZADOS</t>
  </si>
  <si>
    <t>COLEGIO DE ESTUDIOS CIENTÍFICOS Y TECNOLÓGICOS DEL ESTADO DE CAMPECHE (CECYTEC)</t>
  </si>
  <si>
    <t>INSTITUTO DE CAPACITACIÓN PARA EL TRABAJO DEL ESTADO DE CAMPECHE (ICATCAM)</t>
  </si>
  <si>
    <t>COLEGIO DE BACHILLERES DEL ESTADO DE CAMPECHE (COBACH)</t>
  </si>
  <si>
    <t>UNIVERSIDAD TECNOLÓGICA DE CAMPECHE (UTCAM)</t>
  </si>
  <si>
    <t>COLEGIO DE EDUCACIÓN PROFESIONAL TÉCNICA DEL ESTADO DE CAMPECHE (CONALEP)</t>
  </si>
  <si>
    <t>INSTITUTO ESTATAL DE LA EDUCACIÓN PARA LOS ADULTOS DEL ESTADO DE CAMPECHE (IEEA)</t>
  </si>
  <si>
    <t>INSTITUTO TECNOLÓGICO SUPERIOR DE CALKINÍ EN EL ESTADO DE CAMPECHE (ITESCAM)</t>
  </si>
  <si>
    <t>INSTITUTO TECNOLÓGICO SUPERIOR DE ESCÁRCEGA</t>
  </si>
  <si>
    <t>INSTITUTO TECNOLÓGICO SUPERIOR DE CHAMPOTÓN</t>
  </si>
  <si>
    <t>UNIVERSIDAD TECNOLÓGICA DE CANDELARIA (UTECAN)</t>
  </si>
  <si>
    <t>INSTITUTO TECNOLÓGICO SUPERIOR DE HOPELCHÉN</t>
  </si>
  <si>
    <t>UNIVERSIDAD TECNOLÓGICA DE CALAKMUL</t>
  </si>
  <si>
    <t>UNIVERSIDAD AUTÓNOMA DE CAMPECHE (UAC)</t>
  </si>
  <si>
    <t>UNIVERSIDAD AUTÓNOMA DEL CARMEN (UNACAR)</t>
  </si>
  <si>
    <t>INSTITUTO CAMPECHANO</t>
  </si>
  <si>
    <t>FUNDACIÓN PABLO GARCÍA</t>
  </si>
  <si>
    <t>CONSEJO ESTATAL DE INVESTIGACIÓN CIENTÍFICA Y DESARROLLO TECNOLÓGICO (COESICYDET)</t>
  </si>
  <si>
    <t>INSTITUTO DE LA INFRAESTRUCTURA FÍSICA EDUCATIVA DEL ESTADO DE CAMPECHE (INIFEEC)</t>
  </si>
  <si>
    <t>PROMOTORA DE EVENTOS ARTÍSTICOS, CULTURALES Y DE CONVENCIONES DEL ESTADO DE CAMPECHE (PROEVENTOS)</t>
  </si>
  <si>
    <t>INSTITUTO ESTATAL PARA EL FOMENTO DE LAS ACTIVIDADES ARTESANALES EN CAMPECHE (INEFAAC)</t>
  </si>
  <si>
    <t>SISTEMA PARA EL DESARROLLO INTEGRAL DE LA FAMILIA DEL ESTADO DE CAMPECHE (DIF)</t>
  </si>
  <si>
    <t>INSTITUTO DEL DEPORTE DEL ESTADO DE CAMPECHE (INDECAM)</t>
  </si>
  <si>
    <t>INSTITUTO DE LA MUJER DEL ESTADO DE CAMPECHE</t>
  </si>
  <si>
    <t>INSTITUTO DE LA JUVENTUD DEL ESTADO DE CAMPECHE (INJUCAM)</t>
  </si>
  <si>
    <t>HOSPITAL "DR. MANUEL CAMPOS"</t>
  </si>
  <si>
    <t>HOSPITAL PSIQUIÁTRICO DE CAMPECHE</t>
  </si>
  <si>
    <t>INSTITUTO DE SERVICIOS DESCENTRALIZADOS DE SALUD PÚBLICA DEL ESTADO DE CAMPECHE (INDESALUD)</t>
  </si>
  <si>
    <t>RÉGIMEN ESTATAL DE PROTECCIÓN SOCIAL EN SALUD EN CAMPECHE (REPSS)</t>
  </si>
  <si>
    <t>SISTEMA DE ATENCIÓN A NIÑOS, NIÑAS Y ADOLESCENTES FARMACODEPENDIENTES DEL ESTADO DE CAMPECHE "VIDA NUEVA" (SANNAFARM)</t>
  </si>
  <si>
    <t>COMISIÓN DE AGUA POTABLE Y ALCANTARILLADO DEL ESTADO DE CAMPECHE (CAPAE)</t>
  </si>
  <si>
    <t>PROMOTORA PARA LA CONSERVACIÓN Y DESARROLLO SUSTENTABLE DEL ESTADO DE CAMPECHE</t>
  </si>
  <si>
    <t>COMISIÓN ESTATAL DE DESARROLLO DE SUELO Y VIVIENDA (CODESVI)</t>
  </si>
  <si>
    <t>INSTITUTO DE DESARROLLO Y FORMACIÓN SOCIAL (INDEFOS)</t>
  </si>
  <si>
    <t>SISTEMA DE TELEVISIÓN Y RADIO DE CAMPECHE (TRC)</t>
  </si>
  <si>
    <t>INSTITUTO DE INFORMACIÓN ESTADÍSTICA, GEOGRÁFICA Y CATASTRAL DEL ESTADO DE CAMPECHE (INFOCAM)</t>
  </si>
  <si>
    <t>INSTITUTO DE SEGURIDAD Y SERVICIOS SOCIALES DE LOS TRABAJADORES DEL ESTADO DE CAMPECHE (ISSSTECAM)</t>
  </si>
  <si>
    <t>INSTITUTO DE ACCESO A LA JUSTICIA DEL ESTADO DE CAMPECHE (INDAJUCAM)</t>
  </si>
  <si>
    <t>INSTITUTO DE LENGUAS INDÍGENAS DEL ESTADO DE CAMPECHE</t>
  </si>
  <si>
    <t>FIDEICOMISOS PÚBLICOS</t>
  </si>
  <si>
    <t>FONDO CAMPECHE (FEFICAM Y FOCAM)</t>
  </si>
  <si>
    <t>FIDEICOMISO 2% SOBRE NÓMINA</t>
  </si>
  <si>
    <t>FIDEICOMISO FONDO DE FOMENTO AGROPECUARIO DEL ESTADO DE CAMPECHE (FOFAECAM)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</si>
</sst>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"/>
    <numFmt numFmtId="168" formatCode="0.000"/>
    <numFmt numFmtId="169" formatCode="0.0000"/>
  </numFmts>
  <fonts count="58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b/>
      <sz val="10.5"/>
      <name val="Tahoma"/>
      <family val="2"/>
    </font>
    <font>
      <b/>
      <sz val="10"/>
      <color indexed="62"/>
      <name val="Arial"/>
      <family val="2"/>
    </font>
    <font>
      <b/>
      <sz val="8"/>
      <name val="Times New Roman"/>
      <family val="1"/>
    </font>
    <font>
      <u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theme="1" tint="0.499984740745262"/>
      <name val="Tahoma"/>
      <family val="2"/>
    </font>
    <font>
      <b/>
      <sz val="9"/>
      <color indexed="9"/>
      <name val="Calibri"/>
      <family val="2"/>
      <scheme val="minor"/>
    </font>
    <font>
      <sz val="10"/>
      <color theme="1" tint="0.499984740745262"/>
      <name val="Arial"/>
      <family val="2"/>
    </font>
    <font>
      <b/>
      <u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784">
    <xf numFmtId="0" fontId="0" fillId="0" borderId="0" xfId="0"/>
    <xf numFmtId="4" fontId="7" fillId="0" borderId="0" xfId="0" applyNumberFormat="1" applyFont="1" applyBorder="1" applyAlignment="1">
      <alignment horizontal="center"/>
    </xf>
    <xf numFmtId="0" fontId="5" fillId="0" borderId="0" xfId="20" applyFont="1" applyBorder="1"/>
    <xf numFmtId="0" fontId="11" fillId="0" borderId="0" xfId="20" applyFont="1" applyBorder="1"/>
    <xf numFmtId="0" fontId="9" fillId="0" borderId="0" xfId="20" applyFont="1" applyBorder="1"/>
    <xf numFmtId="0" fontId="10" fillId="2" borderId="1" xfId="20" applyFont="1" applyFill="1" applyBorder="1" applyAlignment="1">
      <alignment horizontal="centerContinuous" vertical="center"/>
    </xf>
    <xf numFmtId="0" fontId="10" fillId="2" borderId="2" xfId="20" applyFont="1" applyFill="1" applyBorder="1" applyAlignment="1">
      <alignment horizontal="centerContinuous" vertical="center"/>
    </xf>
    <xf numFmtId="3" fontId="10" fillId="2" borderId="3" xfId="20" applyNumberFormat="1" applyFont="1" applyFill="1" applyBorder="1" applyAlignment="1">
      <alignment horizontal="centerContinuous" vertical="center"/>
    </xf>
    <xf numFmtId="0" fontId="6" fillId="0" borderId="0" xfId="20" applyFont="1" applyBorder="1"/>
    <xf numFmtId="168" fontId="0" fillId="0" borderId="0" xfId="0" applyNumberFormat="1"/>
    <xf numFmtId="2" fontId="0" fillId="0" borderId="0" xfId="0" applyNumberFormat="1"/>
    <xf numFmtId="0" fontId="17" fillId="0" borderId="0" xfId="20" applyFont="1" applyBorder="1" applyAlignment="1">
      <alignment vertical="center"/>
    </xf>
    <xf numFmtId="4" fontId="17" fillId="0" borderId="5" xfId="20" applyNumberFormat="1" applyFont="1" applyBorder="1" applyAlignment="1">
      <alignment horizontal="center" vertical="center"/>
    </xf>
    <xf numFmtId="0" fontId="17" fillId="0" borderId="4" xfId="20" applyFont="1" applyBorder="1" applyAlignment="1">
      <alignment vertical="center"/>
    </xf>
    <xf numFmtId="0" fontId="17" fillId="2" borderId="4" xfId="20" applyFont="1" applyFill="1" applyBorder="1" applyAlignment="1">
      <alignment horizontal="centerContinuous" vertical="center"/>
    </xf>
    <xf numFmtId="0" fontId="17" fillId="2" borderId="0" xfId="20" applyFont="1" applyFill="1" applyBorder="1" applyAlignment="1">
      <alignment horizontal="centerContinuous" vertical="center"/>
    </xf>
    <xf numFmtId="4" fontId="17" fillId="2" borderId="5" xfId="20" applyNumberFormat="1" applyFont="1" applyFill="1" applyBorder="1" applyAlignment="1">
      <alignment horizontal="center" vertical="center"/>
    </xf>
    <xf numFmtId="0" fontId="17" fillId="0" borderId="7" xfId="20" applyFont="1" applyBorder="1" applyAlignment="1">
      <alignment horizontal="right" vertical="center"/>
    </xf>
    <xf numFmtId="0" fontId="17" fillId="0" borderId="9" xfId="20" applyFont="1" applyBorder="1" applyAlignment="1">
      <alignment horizontal="right" vertical="center"/>
    </xf>
    <xf numFmtId="0" fontId="17" fillId="0" borderId="2" xfId="20" applyFont="1" applyBorder="1" applyAlignment="1">
      <alignment horizontal="right" vertical="center"/>
    </xf>
    <xf numFmtId="0" fontId="17" fillId="0" borderId="0" xfId="20" applyFont="1" applyBorder="1" applyAlignment="1">
      <alignment horizontal="right" vertical="center"/>
    </xf>
    <xf numFmtId="0" fontId="17" fillId="0" borderId="6" xfId="20" applyFont="1" applyBorder="1" applyAlignment="1">
      <alignment vertical="center"/>
    </xf>
    <xf numFmtId="0" fontId="17" fillId="2" borderId="1" xfId="20" applyFont="1" applyFill="1" applyBorder="1" applyAlignment="1">
      <alignment vertical="center"/>
    </xf>
    <xf numFmtId="4" fontId="17" fillId="2" borderId="12" xfId="20" applyNumberFormat="1" applyFont="1" applyFill="1" applyBorder="1" applyAlignment="1">
      <alignment horizontal="center" vertical="center"/>
    </xf>
    <xf numFmtId="3" fontId="20" fillId="2" borderId="14" xfId="20" applyNumberFormat="1" applyFont="1" applyFill="1" applyBorder="1" applyAlignment="1">
      <alignment horizontal="centerContinuous" vertical="center"/>
    </xf>
    <xf numFmtId="0" fontId="20" fillId="2" borderId="6" xfId="20" applyFont="1" applyFill="1" applyBorder="1" applyAlignment="1">
      <alignment horizontal="left" vertical="center"/>
    </xf>
    <xf numFmtId="0" fontId="20" fillId="2" borderId="7" xfId="20" applyFont="1" applyFill="1" applyBorder="1" applyAlignment="1">
      <alignment horizontal="left" vertical="center"/>
    </xf>
    <xf numFmtId="3" fontId="20" fillId="2" borderId="15" xfId="20" applyNumberFormat="1" applyFont="1" applyFill="1" applyBorder="1" applyAlignment="1">
      <alignment horizontal="centerContinuous" vertical="center"/>
    </xf>
    <xf numFmtId="0" fontId="20" fillId="0" borderId="0" xfId="20" applyFont="1" applyFill="1" applyBorder="1" applyAlignment="1">
      <alignment horizontal="left" vertical="center"/>
    </xf>
    <xf numFmtId="3" fontId="20" fillId="0" borderId="0" xfId="20" applyNumberFormat="1" applyFont="1" applyFill="1" applyBorder="1" applyAlignment="1">
      <alignment horizontal="centerContinuous" vertical="center"/>
    </xf>
    <xf numFmtId="0" fontId="17" fillId="2" borderId="1" xfId="0" applyFont="1" applyFill="1" applyBorder="1"/>
    <xf numFmtId="0" fontId="17" fillId="2" borderId="16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" fontId="17" fillId="2" borderId="17" xfId="0" applyNumberFormat="1" applyFont="1" applyFill="1" applyBorder="1" applyAlignment="1">
      <alignment vertical="center"/>
    </xf>
    <xf numFmtId="4" fontId="17" fillId="2" borderId="3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horizontal="center" vertical="center"/>
    </xf>
    <xf numFmtId="0" fontId="17" fillId="2" borderId="6" xfId="0" applyFont="1" applyFill="1" applyBorder="1"/>
    <xf numFmtId="0" fontId="17" fillId="2" borderId="20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4" fontId="17" fillId="2" borderId="21" xfId="0" applyNumberFormat="1" applyFont="1" applyFill="1" applyBorder="1" applyAlignment="1">
      <alignment horizontal="center" vertical="center"/>
    </xf>
    <xf numFmtId="4" fontId="17" fillId="2" borderId="15" xfId="0" applyNumberFormat="1" applyFont="1" applyFill="1" applyBorder="1" applyAlignment="1">
      <alignment horizontal="center" vertical="center"/>
    </xf>
    <xf numFmtId="0" fontId="17" fillId="0" borderId="9" xfId="0" applyFont="1" applyFill="1" applyBorder="1"/>
    <xf numFmtId="0" fontId="17" fillId="0" borderId="9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4" fontId="17" fillId="0" borderId="7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4" fontId="17" fillId="0" borderId="22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12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9" xfId="0" applyFont="1" applyBorder="1" applyAlignment="1">
      <alignment horizontal="justify" vertical="center"/>
    </xf>
    <xf numFmtId="0" fontId="17" fillId="2" borderId="0" xfId="0" applyFont="1" applyFill="1" applyBorder="1" applyAlignment="1">
      <alignment horizontal="centerContinuous" vertical="center"/>
    </xf>
    <xf numFmtId="4" fontId="17" fillId="2" borderId="12" xfId="0" applyNumberFormat="1" applyFont="1" applyFill="1" applyBorder="1" applyAlignment="1">
      <alignment horizontal="center" vertical="center"/>
    </xf>
    <xf numFmtId="3" fontId="25" fillId="0" borderId="24" xfId="0" applyNumberFormat="1" applyFont="1" applyBorder="1" applyAlignment="1">
      <alignment vertical="center"/>
    </xf>
    <xf numFmtId="2" fontId="17" fillId="0" borderId="0" xfId="0" applyNumberFormat="1" applyFont="1"/>
    <xf numFmtId="168" fontId="17" fillId="0" borderId="0" xfId="0" applyNumberFormat="1" applyFont="1"/>
    <xf numFmtId="3" fontId="20" fillId="0" borderId="24" xfId="0" applyNumberFormat="1" applyFont="1" applyFill="1" applyBorder="1" applyAlignment="1">
      <alignment vertical="center"/>
    </xf>
    <xf numFmtId="3" fontId="20" fillId="2" borderId="24" xfId="0" applyNumberFormat="1" applyFont="1" applyFill="1" applyBorder="1" applyAlignment="1">
      <alignment vertical="center"/>
    </xf>
    <xf numFmtId="4" fontId="20" fillId="0" borderId="24" xfId="0" applyNumberFormat="1" applyFont="1" applyBorder="1" applyAlignment="1">
      <alignment vertical="center"/>
    </xf>
    <xf numFmtId="3" fontId="25" fillId="0" borderId="24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5" fillId="2" borderId="18" xfId="0" applyFont="1" applyFill="1" applyBorder="1" applyAlignment="1">
      <alignment horizontal="centerContinuous" vertical="center"/>
    </xf>
    <xf numFmtId="0" fontId="20" fillId="2" borderId="0" xfId="0" applyFont="1" applyFill="1" applyBorder="1" applyAlignment="1">
      <alignment vertical="center"/>
    </xf>
    <xf numFmtId="0" fontId="20" fillId="2" borderId="19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4" fontId="25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25" fillId="0" borderId="23" xfId="0" applyNumberFormat="1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0" fontId="1" fillId="0" borderId="0" xfId="20" applyFont="1" applyBorder="1" applyAlignment="1">
      <alignment horizontal="left" vertical="center"/>
    </xf>
    <xf numFmtId="0" fontId="1" fillId="0" borderId="0" xfId="20" applyFont="1" applyBorder="1" applyAlignment="1">
      <alignment vertical="center"/>
    </xf>
    <xf numFmtId="0" fontId="1" fillId="0" borderId="4" xfId="20" applyFont="1" applyBorder="1" applyAlignment="1">
      <alignment vertical="center"/>
    </xf>
    <xf numFmtId="0" fontId="30" fillId="0" borderId="0" xfId="0" applyFont="1" applyFill="1"/>
    <xf numFmtId="0" fontId="19" fillId="0" borderId="18" xfId="0" applyFont="1" applyBorder="1" applyAlignment="1">
      <alignment horizontal="center" vertical="center"/>
    </xf>
    <xf numFmtId="0" fontId="17" fillId="0" borderId="0" xfId="0" applyFont="1" applyFill="1"/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11" fillId="0" borderId="0" xfId="20" applyFont="1" applyBorder="1" applyAlignment="1">
      <alignment horizontal="right"/>
    </xf>
    <xf numFmtId="3" fontId="10" fillId="2" borderId="17" xfId="20" applyNumberFormat="1" applyFont="1" applyFill="1" applyBorder="1" applyAlignment="1">
      <alignment horizontal="right" vertical="center"/>
    </xf>
    <xf numFmtId="3" fontId="20" fillId="2" borderId="19" xfId="20" applyNumberFormat="1" applyFont="1" applyFill="1" applyBorder="1" applyAlignment="1">
      <alignment horizontal="right" vertical="center"/>
    </xf>
    <xf numFmtId="3" fontId="20" fillId="2" borderId="21" xfId="20" applyNumberFormat="1" applyFont="1" applyFill="1" applyBorder="1" applyAlignment="1">
      <alignment horizontal="right" vertical="center"/>
    </xf>
    <xf numFmtId="3" fontId="20" fillId="0" borderId="0" xfId="20" applyNumberFormat="1" applyFont="1" applyFill="1" applyBorder="1" applyAlignment="1">
      <alignment horizontal="right" vertical="center"/>
    </xf>
    <xf numFmtId="3" fontId="17" fillId="0" borderId="24" xfId="20" applyNumberFormat="1" applyFont="1" applyBorder="1" applyAlignment="1">
      <alignment horizontal="right" vertical="center"/>
    </xf>
    <xf numFmtId="3" fontId="17" fillId="0" borderId="24" xfId="20" applyNumberFormat="1" applyFont="1" applyFill="1" applyBorder="1" applyAlignment="1">
      <alignment horizontal="right" vertical="center"/>
    </xf>
    <xf numFmtId="4" fontId="17" fillId="0" borderId="24" xfId="20" applyNumberFormat="1" applyFont="1" applyBorder="1" applyAlignment="1">
      <alignment horizontal="right" vertical="center"/>
    </xf>
    <xf numFmtId="3" fontId="17" fillId="2" borderId="24" xfId="20" applyNumberFormat="1" applyFont="1" applyFill="1" applyBorder="1" applyAlignment="1">
      <alignment horizontal="right" vertical="center"/>
    </xf>
    <xf numFmtId="4" fontId="17" fillId="0" borderId="23" xfId="20" applyNumberFormat="1" applyFont="1" applyBorder="1" applyAlignment="1">
      <alignment horizontal="right" vertical="center"/>
    </xf>
    <xf numFmtId="4" fontId="17" fillId="0" borderId="9" xfId="20" applyNumberFormat="1" applyFont="1" applyBorder="1" applyAlignment="1">
      <alignment horizontal="right" vertical="center"/>
    </xf>
    <xf numFmtId="4" fontId="17" fillId="0" borderId="22" xfId="20" applyNumberFormat="1" applyFont="1" applyBorder="1" applyAlignment="1">
      <alignment horizontal="right" vertical="center"/>
    </xf>
    <xf numFmtId="0" fontId="5" fillId="0" borderId="0" xfId="20" applyFont="1" applyBorder="1" applyAlignment="1">
      <alignment horizontal="right"/>
    </xf>
    <xf numFmtId="3" fontId="1" fillId="0" borderId="24" xfId="20" applyNumberFormat="1" applyFont="1" applyBorder="1" applyAlignment="1">
      <alignment horizontal="right" vertical="center"/>
    </xf>
    <xf numFmtId="3" fontId="1" fillId="0" borderId="24" xfId="20" applyNumberFormat="1" applyFont="1" applyFill="1" applyBorder="1" applyAlignment="1">
      <alignment horizontal="right" vertical="center"/>
    </xf>
    <xf numFmtId="4" fontId="25" fillId="0" borderId="12" xfId="0" applyNumberFormat="1" applyFont="1" applyBorder="1" applyAlignment="1">
      <alignment horizontal="center" vertical="center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0" fontId="2" fillId="0" borderId="0" xfId="21" applyFont="1"/>
    <xf numFmtId="0" fontId="11" fillId="0" borderId="0" xfId="21" applyFont="1"/>
    <xf numFmtId="0" fontId="3" fillId="0" borderId="0" xfId="21" applyFont="1"/>
    <xf numFmtId="0" fontId="13" fillId="0" borderId="0" xfId="21" quotePrefix="1" applyFont="1" applyBorder="1" applyAlignment="1">
      <alignment vertical="justify"/>
    </xf>
    <xf numFmtId="0" fontId="13" fillId="0" borderId="0" xfId="21" applyFont="1" applyBorder="1" applyAlignment="1">
      <alignment vertical="justify"/>
    </xf>
    <xf numFmtId="3" fontId="13" fillId="0" borderId="0" xfId="21" applyNumberFormat="1" applyFont="1" applyBorder="1" applyAlignment="1">
      <alignment vertical="justify"/>
    </xf>
    <xf numFmtId="0" fontId="9" fillId="0" borderId="4" xfId="24" quotePrefix="1" applyFont="1" applyBorder="1" applyAlignment="1">
      <alignment horizontal="center" vertical="center"/>
    </xf>
    <xf numFmtId="3" fontId="9" fillId="0" borderId="14" xfId="21" applyNumberFormat="1" applyFont="1" applyBorder="1" applyAlignment="1">
      <alignment vertical="center"/>
    </xf>
    <xf numFmtId="0" fontId="9" fillId="0" borderId="18" xfId="24" applyFont="1" applyFill="1" applyBorder="1" applyAlignment="1">
      <alignment horizontal="left" vertical="center"/>
    </xf>
    <xf numFmtId="3" fontId="9" fillId="0" borderId="19" xfId="21" applyNumberFormat="1" applyFont="1" applyBorder="1" applyAlignment="1">
      <alignment vertical="center"/>
    </xf>
    <xf numFmtId="0" fontId="9" fillId="0" borderId="18" xfId="24" applyFont="1" applyFill="1" applyBorder="1" applyAlignment="1">
      <alignment vertical="center"/>
    </xf>
    <xf numFmtId="3" fontId="9" fillId="0" borderId="24" xfId="21" applyNumberFormat="1" applyFont="1" applyFill="1" applyBorder="1" applyAlignment="1">
      <alignment vertical="center"/>
    </xf>
    <xf numFmtId="3" fontId="9" fillId="0" borderId="24" xfId="21" applyNumberFormat="1" applyFont="1" applyBorder="1" applyAlignment="1">
      <alignment vertical="center"/>
    </xf>
    <xf numFmtId="0" fontId="9" fillId="0" borderId="4" xfId="24" applyFont="1" applyBorder="1" applyAlignment="1">
      <alignment horizontal="center" vertical="center"/>
    </xf>
    <xf numFmtId="0" fontId="9" fillId="0" borderId="4" xfId="21" quotePrefix="1" applyFont="1" applyBorder="1" applyAlignment="1">
      <alignment horizontal="center" vertical="center"/>
    </xf>
    <xf numFmtId="3" fontId="9" fillId="0" borderId="25" xfId="21" applyNumberFormat="1" applyFont="1" applyBorder="1" applyAlignment="1">
      <alignment vertical="center"/>
    </xf>
    <xf numFmtId="3" fontId="9" fillId="0" borderId="26" xfId="21" applyNumberFormat="1" applyFont="1" applyBorder="1" applyAlignment="1">
      <alignment vertical="center"/>
    </xf>
    <xf numFmtId="0" fontId="9" fillId="0" borderId="6" xfId="21" quotePrefix="1" applyFont="1" applyBorder="1" applyAlignment="1">
      <alignment horizontal="center" vertical="justify"/>
    </xf>
    <xf numFmtId="0" fontId="9" fillId="0" borderId="7" xfId="21" applyFont="1" applyBorder="1" applyAlignment="1">
      <alignment vertical="justify"/>
    </xf>
    <xf numFmtId="3" fontId="9" fillId="0" borderId="23" xfId="21" applyNumberFormat="1" applyFont="1" applyBorder="1" applyAlignment="1">
      <alignment vertical="justify"/>
    </xf>
    <xf numFmtId="3" fontId="9" fillId="0" borderId="27" xfId="21" applyNumberFormat="1" applyFont="1" applyBorder="1" applyAlignment="1">
      <alignment vertical="justify"/>
    </xf>
    <xf numFmtId="3" fontId="9" fillId="0" borderId="7" xfId="21" applyNumberFormat="1" applyFont="1" applyBorder="1" applyAlignment="1">
      <alignment vertical="justify"/>
    </xf>
    <xf numFmtId="3" fontId="9" fillId="0" borderId="15" xfId="21" applyNumberFormat="1" applyFont="1" applyBorder="1" applyAlignment="1">
      <alignment vertical="justify"/>
    </xf>
    <xf numFmtId="0" fontId="9" fillId="0" borderId="0" xfId="21" quotePrefix="1" applyFont="1" applyBorder="1" applyAlignment="1">
      <alignment horizontal="center" vertical="justify"/>
    </xf>
    <xf numFmtId="0" fontId="9" fillId="0" borderId="0" xfId="21" applyFont="1" applyBorder="1" applyAlignment="1">
      <alignment vertical="justify"/>
    </xf>
    <xf numFmtId="3" fontId="9" fillId="0" borderId="0" xfId="21" applyNumberFormat="1" applyFont="1" applyBorder="1" applyAlignment="1">
      <alignment vertical="justify"/>
    </xf>
    <xf numFmtId="0" fontId="4" fillId="0" borderId="0" xfId="21" applyFont="1" applyBorder="1" applyAlignment="1">
      <alignment vertical="justify"/>
    </xf>
    <xf numFmtId="0" fontId="4" fillId="0" borderId="0" xfId="21" applyFont="1" applyBorder="1" applyAlignment="1">
      <alignment horizontal="center" vertical="justify"/>
    </xf>
    <xf numFmtId="4" fontId="4" fillId="0" borderId="0" xfId="21" applyNumberFormat="1" applyFont="1" applyBorder="1" applyAlignment="1">
      <alignment vertical="justify"/>
    </xf>
    <xf numFmtId="4" fontId="31" fillId="0" borderId="0" xfId="21" applyNumberFormat="1" applyFont="1" applyBorder="1" applyAlignment="1">
      <alignment vertical="justify"/>
    </xf>
    <xf numFmtId="3" fontId="9" fillId="0" borderId="0" xfId="21" applyNumberFormat="1" applyFont="1" applyBorder="1" applyAlignment="1">
      <alignment vertical="center"/>
    </xf>
    <xf numFmtId="0" fontId="10" fillId="0" borderId="0" xfId="21" applyFont="1" applyAlignment="1">
      <alignment vertical="center"/>
    </xf>
    <xf numFmtId="3" fontId="13" fillId="0" borderId="3" xfId="21" applyNumberFormat="1" applyFont="1" applyBorder="1" applyAlignment="1">
      <alignment vertical="justify"/>
    </xf>
    <xf numFmtId="0" fontId="13" fillId="0" borderId="17" xfId="21" applyFont="1" applyBorder="1" applyAlignment="1">
      <alignment vertical="justify"/>
    </xf>
    <xf numFmtId="3" fontId="13" fillId="0" borderId="22" xfId="21" applyNumberFormat="1" applyFont="1" applyBorder="1" applyAlignment="1">
      <alignment vertical="justify"/>
    </xf>
    <xf numFmtId="0" fontId="2" fillId="0" borderId="0" xfId="12" applyFont="1"/>
    <xf numFmtId="0" fontId="3" fillId="0" borderId="0" xfId="12" applyFont="1"/>
    <xf numFmtId="3" fontId="13" fillId="0" borderId="14" xfId="12" applyNumberFormat="1" applyFont="1" applyBorder="1" applyAlignment="1">
      <alignment vertical="justify"/>
    </xf>
    <xf numFmtId="0" fontId="9" fillId="0" borderId="18" xfId="24" applyFont="1" applyFill="1" applyBorder="1" applyAlignment="1">
      <alignment wrapText="1"/>
    </xf>
    <xf numFmtId="3" fontId="14" fillId="0" borderId="0" xfId="12" applyNumberFormat="1" applyFont="1" applyFill="1" applyBorder="1" applyAlignment="1">
      <alignment vertical="center"/>
    </xf>
    <xf numFmtId="0" fontId="9" fillId="0" borderId="18" xfId="24" applyFont="1" applyFill="1" applyBorder="1"/>
    <xf numFmtId="0" fontId="9" fillId="0" borderId="18" xfId="24" applyFont="1" applyFill="1" applyBorder="1" applyAlignment="1">
      <alignment horizontal="left" wrapText="1"/>
    </xf>
    <xf numFmtId="3" fontId="2" fillId="0" borderId="0" xfId="12" applyNumberFormat="1" applyFont="1"/>
    <xf numFmtId="3" fontId="9" fillId="0" borderId="14" xfId="12" applyNumberFormat="1" applyFont="1" applyBorder="1" applyAlignment="1">
      <alignment vertical="justify"/>
    </xf>
    <xf numFmtId="0" fontId="9" fillId="0" borderId="18" xfId="24" applyFont="1" applyFill="1" applyBorder="1" applyAlignment="1">
      <alignment horizontal="justify" vertical="top"/>
    </xf>
    <xf numFmtId="0" fontId="9" fillId="0" borderId="18" xfId="24" applyFont="1" applyFill="1" applyBorder="1" applyAlignment="1">
      <alignment horizontal="justify"/>
    </xf>
    <xf numFmtId="0" fontId="9" fillId="0" borderId="18" xfId="24" applyFont="1" applyFill="1" applyBorder="1" applyAlignment="1">
      <alignment horizontal="justify" vertical="center" wrapText="1"/>
    </xf>
    <xf numFmtId="0" fontId="9" fillId="0" borderId="6" xfId="12" quotePrefix="1" applyFont="1" applyBorder="1" applyAlignment="1">
      <alignment horizontal="center" vertical="top"/>
    </xf>
    <xf numFmtId="3" fontId="14" fillId="0" borderId="27" xfId="12" applyNumberFormat="1" applyFont="1" applyBorder="1" applyAlignment="1">
      <alignment vertical="justify"/>
    </xf>
    <xf numFmtId="3" fontId="9" fillId="0" borderId="15" xfId="12" applyNumberFormat="1" applyFont="1" applyBorder="1" applyAlignment="1">
      <alignment vertical="justify"/>
    </xf>
    <xf numFmtId="0" fontId="9" fillId="0" borderId="0" xfId="12" quotePrefix="1" applyFont="1" applyBorder="1" applyAlignment="1">
      <alignment horizontal="center" vertical="justify"/>
    </xf>
    <xf numFmtId="0" fontId="9" fillId="0" borderId="0" xfId="12" applyFont="1" applyBorder="1" applyAlignment="1">
      <alignment vertical="justify"/>
    </xf>
    <xf numFmtId="3" fontId="9" fillId="0" borderId="0" xfId="12" applyNumberFormat="1" applyFont="1" applyBorder="1" applyAlignment="1">
      <alignment vertical="justify"/>
    </xf>
    <xf numFmtId="0" fontId="9" fillId="2" borderId="1" xfId="12" quotePrefix="1" applyFont="1" applyFill="1" applyBorder="1" applyAlignment="1">
      <alignment vertical="justify"/>
    </xf>
    <xf numFmtId="0" fontId="9" fillId="2" borderId="2" xfId="12" applyFont="1" applyFill="1" applyBorder="1" applyAlignment="1">
      <alignment vertical="justify"/>
    </xf>
    <xf numFmtId="3" fontId="14" fillId="2" borderId="17" xfId="12" applyNumberFormat="1" applyFont="1" applyFill="1" applyBorder="1" applyAlignment="1">
      <alignment vertical="justify"/>
    </xf>
    <xf numFmtId="3" fontId="9" fillId="2" borderId="3" xfId="12" applyNumberFormat="1" applyFont="1" applyFill="1" applyBorder="1" applyAlignment="1">
      <alignment vertical="justify"/>
    </xf>
    <xf numFmtId="0" fontId="12" fillId="2" borderId="4" xfId="12" applyFont="1" applyFill="1" applyBorder="1" applyAlignment="1">
      <alignment vertical="justify"/>
    </xf>
    <xf numFmtId="0" fontId="12" fillId="2" borderId="0" xfId="12" applyFont="1" applyFill="1" applyBorder="1" applyAlignment="1">
      <alignment horizontal="center" vertical="justify"/>
    </xf>
    <xf numFmtId="3" fontId="29" fillId="2" borderId="19" xfId="12" applyNumberFormat="1" applyFont="1" applyFill="1" applyBorder="1" applyAlignment="1">
      <alignment vertical="justify"/>
    </xf>
    <xf numFmtId="3" fontId="12" fillId="2" borderId="14" xfId="12" applyNumberFormat="1" applyFont="1" applyFill="1" applyBorder="1" applyAlignment="1">
      <alignment vertical="justify"/>
    </xf>
    <xf numFmtId="0" fontId="12" fillId="2" borderId="6" xfId="12" applyFont="1" applyFill="1" applyBorder="1" applyAlignment="1">
      <alignment vertical="justify"/>
    </xf>
    <xf numFmtId="0" fontId="12" fillId="2" borderId="7" xfId="12" applyFont="1" applyFill="1" applyBorder="1" applyAlignment="1">
      <alignment horizontal="center" vertical="justify"/>
    </xf>
    <xf numFmtId="3" fontId="12" fillId="2" borderId="21" xfId="12" applyNumberFormat="1" applyFont="1" applyFill="1" applyBorder="1" applyAlignment="1">
      <alignment vertical="justify"/>
    </xf>
    <xf numFmtId="3" fontId="12" fillId="2" borderId="15" xfId="12" applyNumberFormat="1" applyFont="1" applyFill="1" applyBorder="1" applyAlignment="1">
      <alignment vertical="justify"/>
    </xf>
    <xf numFmtId="0" fontId="2" fillId="0" borderId="0" xfId="12" applyFont="1" applyAlignment="1">
      <alignment horizontal="center"/>
    </xf>
    <xf numFmtId="0" fontId="9" fillId="0" borderId="0" xfId="12" applyFont="1"/>
    <xf numFmtId="3" fontId="9" fillId="0" borderId="14" xfId="12" applyNumberFormat="1" applyFont="1" applyFill="1" applyBorder="1" applyAlignment="1">
      <alignment vertical="justify"/>
    </xf>
    <xf numFmtId="0" fontId="1" fillId="0" borderId="0" xfId="12"/>
    <xf numFmtId="0" fontId="42" fillId="0" borderId="0" xfId="12" applyFont="1" applyAlignment="1">
      <alignment vertical="center"/>
    </xf>
    <xf numFmtId="0" fontId="43" fillId="0" borderId="0" xfId="12" applyFont="1" applyAlignment="1">
      <alignment vertical="center"/>
    </xf>
    <xf numFmtId="0" fontId="4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1" fillId="0" borderId="0" xfId="12" applyNumberFormat="1"/>
    <xf numFmtId="0" fontId="18" fillId="0" borderId="0" xfId="20" applyFont="1" applyBorder="1" applyAlignment="1">
      <alignment vertical="center"/>
    </xf>
    <xf numFmtId="0" fontId="20" fillId="0" borderId="0" xfId="20" applyFont="1" applyBorder="1" applyAlignment="1">
      <alignment vertical="center"/>
    </xf>
    <xf numFmtId="0" fontId="44" fillId="0" borderId="0" xfId="12" applyFont="1" applyBorder="1" applyAlignment="1">
      <alignment vertical="center" wrapText="1"/>
    </xf>
    <xf numFmtId="0" fontId="45" fillId="0" borderId="0" xfId="12" applyFont="1" applyBorder="1" applyAlignment="1">
      <alignment vertical="center" wrapText="1"/>
    </xf>
    <xf numFmtId="0" fontId="1" fillId="0" borderId="28" xfId="0" applyFont="1" applyBorder="1" applyAlignment="1">
      <alignment horizontal="justify" vertical="center" wrapText="1"/>
    </xf>
    <xf numFmtId="0" fontId="45" fillId="0" borderId="28" xfId="0" applyFont="1" applyBorder="1" applyAlignment="1">
      <alignment horizontal="right" vertical="center" wrapText="1"/>
    </xf>
    <xf numFmtId="0" fontId="45" fillId="0" borderId="28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29" xfId="0" applyFont="1" applyBorder="1" applyAlignment="1">
      <alignment horizontal="right" vertical="center" wrapText="1"/>
    </xf>
    <xf numFmtId="3" fontId="46" fillId="0" borderId="14" xfId="0" applyNumberFormat="1" applyFont="1" applyBorder="1" applyAlignment="1">
      <alignment horizontal="right" vertical="center" wrapText="1"/>
    </xf>
    <xf numFmtId="0" fontId="46" fillId="0" borderId="28" xfId="0" applyFont="1" applyBorder="1" applyAlignment="1">
      <alignment vertical="center" wrapText="1"/>
    </xf>
    <xf numFmtId="0" fontId="46" fillId="0" borderId="28" xfId="0" applyFont="1" applyBorder="1" applyAlignment="1">
      <alignment horizontal="justify" vertical="center" wrapText="1"/>
    </xf>
    <xf numFmtId="0" fontId="46" fillId="0" borderId="28" xfId="0" applyFont="1" applyBorder="1" applyAlignment="1">
      <alignment horizontal="left" vertical="center" wrapText="1" indent="6"/>
    </xf>
    <xf numFmtId="0" fontId="46" fillId="0" borderId="28" xfId="0" applyFont="1" applyBorder="1" applyAlignment="1">
      <alignment horizontal="left" vertical="center" wrapText="1" indent="2"/>
    </xf>
    <xf numFmtId="0" fontId="17" fillId="4" borderId="30" xfId="0" applyFont="1" applyFill="1" applyBorder="1" applyAlignment="1">
      <alignment horizontal="center" vertical="center" wrapText="1"/>
    </xf>
    <xf numFmtId="0" fontId="47" fillId="4" borderId="30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3" fontId="25" fillId="0" borderId="14" xfId="0" applyNumberFormat="1" applyFont="1" applyBorder="1" applyAlignment="1">
      <alignment horizontal="right" vertical="center" wrapText="1"/>
    </xf>
    <xf numFmtId="0" fontId="19" fillId="4" borderId="30" xfId="0" applyFont="1" applyFill="1" applyBorder="1" applyAlignment="1">
      <alignment horizontal="center" vertical="center" wrapText="1"/>
    </xf>
    <xf numFmtId="3" fontId="20" fillId="4" borderId="31" xfId="0" applyNumberFormat="1" applyFont="1" applyFill="1" applyBorder="1" applyAlignment="1">
      <alignment horizontal="right" vertical="center" wrapText="1"/>
    </xf>
    <xf numFmtId="0" fontId="47" fillId="4" borderId="31" xfId="0" applyFont="1" applyFill="1" applyBorder="1" applyAlignment="1">
      <alignment horizontal="center" vertical="center" wrapText="1"/>
    </xf>
    <xf numFmtId="0" fontId="42" fillId="4" borderId="30" xfId="0" applyFont="1" applyFill="1" applyBorder="1" applyAlignment="1">
      <alignment horizontal="center" vertical="center" wrapText="1"/>
    </xf>
    <xf numFmtId="3" fontId="47" fillId="4" borderId="31" xfId="0" applyNumberFormat="1" applyFont="1" applyFill="1" applyBorder="1" applyAlignment="1">
      <alignment horizontal="right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justify" vertical="center" wrapText="1"/>
    </xf>
    <xf numFmtId="3" fontId="46" fillId="0" borderId="32" xfId="0" applyNumberFormat="1" applyFont="1" applyBorder="1" applyAlignment="1">
      <alignment horizontal="right" vertical="center" wrapText="1"/>
    </xf>
    <xf numFmtId="3" fontId="46" fillId="0" borderId="28" xfId="0" applyNumberFormat="1" applyFont="1" applyBorder="1" applyAlignment="1">
      <alignment horizontal="right" vertical="center" wrapText="1"/>
    </xf>
    <xf numFmtId="3" fontId="42" fillId="4" borderId="30" xfId="0" applyNumberFormat="1" applyFont="1" applyFill="1" applyBorder="1" applyAlignment="1">
      <alignment horizontal="right" vertical="center" wrapText="1"/>
    </xf>
    <xf numFmtId="3" fontId="42" fillId="4" borderId="31" xfId="0" applyNumberFormat="1" applyFont="1" applyFill="1" applyBorder="1" applyAlignment="1">
      <alignment horizontal="right" vertical="center" wrapText="1"/>
    </xf>
    <xf numFmtId="3" fontId="45" fillId="0" borderId="28" xfId="12" applyNumberFormat="1" applyFont="1" applyBorder="1" applyAlignment="1">
      <alignment vertical="center" wrapText="1"/>
    </xf>
    <xf numFmtId="0" fontId="48" fillId="0" borderId="28" xfId="12" applyFont="1" applyBorder="1" applyAlignment="1">
      <alignment horizontal="center" vertical="center" wrapText="1"/>
    </xf>
    <xf numFmtId="0" fontId="48" fillId="4" borderId="30" xfId="12" applyFont="1" applyFill="1" applyBorder="1" applyAlignment="1">
      <alignment horizontal="center" vertical="center" wrapText="1"/>
    </xf>
    <xf numFmtId="0" fontId="44" fillId="0" borderId="1" xfId="12" applyFont="1" applyBorder="1" applyAlignment="1">
      <alignment vertical="center" wrapText="1"/>
    </xf>
    <xf numFmtId="0" fontId="44" fillId="0" borderId="4" xfId="12" applyFont="1" applyBorder="1" applyAlignment="1">
      <alignment vertical="center" wrapText="1"/>
    </xf>
    <xf numFmtId="0" fontId="45" fillId="0" borderId="14" xfId="12" applyFont="1" applyBorder="1" applyAlignment="1">
      <alignment vertical="center" wrapText="1"/>
    </xf>
    <xf numFmtId="0" fontId="45" fillId="0" borderId="14" xfId="12" applyFont="1" applyBorder="1" applyAlignment="1">
      <alignment horizontal="justify" vertical="center" wrapText="1"/>
    </xf>
    <xf numFmtId="0" fontId="45" fillId="0" borderId="4" xfId="12" applyFont="1" applyBorder="1" applyAlignment="1">
      <alignment vertical="center" wrapText="1"/>
    </xf>
    <xf numFmtId="0" fontId="44" fillId="0" borderId="14" xfId="12" applyFont="1" applyBorder="1" applyAlignment="1">
      <alignment vertical="center" wrapText="1"/>
    </xf>
    <xf numFmtId="0" fontId="49" fillId="0" borderId="28" xfId="12" applyFont="1" applyBorder="1" applyAlignment="1">
      <alignment horizontal="center" vertical="center" wrapText="1"/>
    </xf>
    <xf numFmtId="0" fontId="47" fillId="4" borderId="30" xfId="12" applyFont="1" applyFill="1" applyBorder="1" applyAlignment="1">
      <alignment horizontal="center" vertical="center" wrapText="1"/>
    </xf>
    <xf numFmtId="0" fontId="47" fillId="0" borderId="28" xfId="12" applyFont="1" applyBorder="1" applyAlignment="1">
      <alignment vertical="center" wrapText="1"/>
    </xf>
    <xf numFmtId="0" fontId="47" fillId="0" borderId="29" xfId="12" applyFont="1" applyBorder="1" applyAlignment="1">
      <alignment vertical="center" wrapText="1"/>
    </xf>
    <xf numFmtId="0" fontId="47" fillId="0" borderId="28" xfId="12" applyFont="1" applyFill="1" applyBorder="1" applyAlignment="1">
      <alignment horizontal="center" vertical="center" wrapText="1"/>
    </xf>
    <xf numFmtId="2" fontId="46" fillId="0" borderId="28" xfId="12" applyNumberFormat="1" applyFont="1" applyBorder="1" applyAlignment="1">
      <alignment horizontal="center" vertical="center" wrapText="1"/>
    </xf>
    <xf numFmtId="0" fontId="47" fillId="0" borderId="28" xfId="12" applyFont="1" applyFill="1" applyBorder="1" applyAlignment="1">
      <alignment vertical="center" wrapText="1"/>
    </xf>
    <xf numFmtId="3" fontId="46" fillId="0" borderId="28" xfId="12" applyNumberFormat="1" applyFont="1" applyBorder="1" applyAlignment="1">
      <alignment horizontal="center" vertical="center" wrapText="1"/>
    </xf>
    <xf numFmtId="3" fontId="47" fillId="0" borderId="28" xfId="12" applyNumberFormat="1" applyFont="1" applyBorder="1" applyAlignment="1">
      <alignment horizontal="center" vertical="center" wrapText="1"/>
    </xf>
    <xf numFmtId="3" fontId="47" fillId="0" borderId="28" xfId="12" applyNumberFormat="1" applyFont="1" applyFill="1" applyBorder="1" applyAlignment="1">
      <alignment horizontal="center" vertical="center" wrapText="1"/>
    </xf>
    <xf numFmtId="3" fontId="46" fillId="0" borderId="29" xfId="12" applyNumberFormat="1" applyFont="1" applyBorder="1" applyAlignment="1">
      <alignment horizontal="center" vertical="center" wrapText="1"/>
    </xf>
    <xf numFmtId="3" fontId="45" fillId="0" borderId="28" xfId="0" applyNumberFormat="1" applyFont="1" applyBorder="1" applyAlignment="1">
      <alignment horizontal="right" vertical="center" wrapText="1"/>
    </xf>
    <xf numFmtId="3" fontId="45" fillId="0" borderId="29" xfId="0" applyNumberFormat="1" applyFont="1" applyBorder="1" applyAlignment="1">
      <alignment horizontal="right" vertical="center" wrapText="1"/>
    </xf>
    <xf numFmtId="0" fontId="44" fillId="0" borderId="28" xfId="0" applyFont="1" applyBorder="1" applyAlignment="1">
      <alignment horizontal="justify" vertical="center" wrapText="1"/>
    </xf>
    <xf numFmtId="3" fontId="5" fillId="0" borderId="0" xfId="20" applyNumberFormat="1" applyFont="1" applyBorder="1" applyAlignment="1">
      <alignment horizontal="right"/>
    </xf>
    <xf numFmtId="2" fontId="47" fillId="0" borderId="28" xfId="12" applyNumberFormat="1" applyFont="1" applyFill="1" applyBorder="1" applyAlignment="1">
      <alignment horizontal="center" vertical="center" wrapText="1"/>
    </xf>
    <xf numFmtId="2" fontId="1" fillId="0" borderId="0" xfId="12" applyNumberFormat="1"/>
    <xf numFmtId="3" fontId="44" fillId="0" borderId="28" xfId="12" applyNumberFormat="1" applyFont="1" applyBorder="1" applyAlignment="1">
      <alignment vertical="center" wrapText="1"/>
    </xf>
    <xf numFmtId="3" fontId="50" fillId="0" borderId="19" xfId="21" applyNumberFormat="1" applyFont="1" applyBorder="1" applyAlignment="1">
      <alignment vertical="center"/>
    </xf>
    <xf numFmtId="3" fontId="50" fillId="0" borderId="24" xfId="21" applyNumberFormat="1" applyFont="1" applyBorder="1" applyAlignment="1">
      <alignment vertical="center"/>
    </xf>
    <xf numFmtId="0" fontId="9" fillId="0" borderId="18" xfId="24" applyFont="1" applyFill="1" applyBorder="1" applyAlignment="1">
      <alignment horizontal="justify" vertical="center"/>
    </xf>
    <xf numFmtId="0" fontId="9" fillId="0" borderId="18" xfId="24" applyFont="1" applyFill="1" applyBorder="1" applyAlignment="1">
      <alignment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33" fillId="0" borderId="14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 horizontal="justify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1" fillId="0" borderId="3" xfId="12" applyBorder="1"/>
    <xf numFmtId="0" fontId="1" fillId="0" borderId="14" xfId="12" applyBorder="1"/>
    <xf numFmtId="3" fontId="42" fillId="4" borderId="30" xfId="0" applyNumberFormat="1" applyFont="1" applyFill="1" applyBorder="1" applyAlignment="1">
      <alignment horizontal="center" vertical="center" wrapText="1"/>
    </xf>
    <xf numFmtId="4" fontId="42" fillId="4" borderId="30" xfId="0" applyNumberFormat="1" applyFont="1" applyFill="1" applyBorder="1" applyAlignment="1">
      <alignment horizontal="center" vertical="center" wrapText="1"/>
    </xf>
    <xf numFmtId="3" fontId="2" fillId="0" borderId="0" xfId="21" applyNumberFormat="1" applyFont="1"/>
    <xf numFmtId="0" fontId="13" fillId="0" borderId="9" xfId="21" applyFont="1" applyBorder="1" applyAlignment="1">
      <alignment vertical="justify"/>
    </xf>
    <xf numFmtId="0" fontId="13" fillId="0" borderId="9" xfId="12" applyFont="1" applyBorder="1" applyAlignment="1">
      <alignment vertical="justify"/>
    </xf>
    <xf numFmtId="0" fontId="13" fillId="0" borderId="33" xfId="12" quotePrefix="1" applyFont="1" applyBorder="1" applyAlignment="1">
      <alignment vertical="justify"/>
    </xf>
    <xf numFmtId="3" fontId="13" fillId="0" borderId="31" xfId="12" applyNumberFormat="1" applyFont="1" applyBorder="1" applyAlignment="1">
      <alignment vertical="justify"/>
    </xf>
    <xf numFmtId="4" fontId="20" fillId="2" borderId="12" xfId="0" applyNumberFormat="1" applyFont="1" applyFill="1" applyBorder="1" applyAlignment="1">
      <alignment horizontal="center"/>
    </xf>
    <xf numFmtId="4" fontId="20" fillId="2" borderId="12" xfId="0" applyNumberFormat="1" applyFont="1" applyFill="1" applyBorder="1" applyAlignment="1">
      <alignment horizontal="center" vertical="center"/>
    </xf>
    <xf numFmtId="0" fontId="47" fillId="0" borderId="18" xfId="12" applyFont="1" applyBorder="1" applyAlignment="1">
      <alignment wrapText="1"/>
    </xf>
    <xf numFmtId="0" fontId="13" fillId="0" borderId="16" xfId="21" applyFont="1" applyBorder="1" applyAlignment="1">
      <alignment vertical="justify"/>
    </xf>
    <xf numFmtId="3" fontId="9" fillId="0" borderId="18" xfId="21" applyNumberFormat="1" applyFont="1" applyBorder="1" applyAlignment="1">
      <alignment vertical="center"/>
    </xf>
    <xf numFmtId="3" fontId="9" fillId="0" borderId="34" xfId="21" applyNumberFormat="1" applyFont="1" applyBorder="1" applyAlignment="1">
      <alignment vertical="center"/>
    </xf>
    <xf numFmtId="0" fontId="2" fillId="0" borderId="19" xfId="21" applyFont="1" applyBorder="1"/>
    <xf numFmtId="0" fontId="47" fillId="0" borderId="19" xfId="12" applyFont="1" applyBorder="1" applyAlignment="1">
      <alignment wrapText="1"/>
    </xf>
    <xf numFmtId="0" fontId="1" fillId="0" borderId="4" xfId="21" quotePrefix="1" applyFont="1" applyBorder="1" applyAlignment="1">
      <alignment horizontal="center" vertical="center"/>
    </xf>
    <xf numFmtId="0" fontId="1" fillId="0" borderId="18" xfId="24" applyFont="1" applyFill="1" applyBorder="1" applyAlignment="1">
      <alignment vertical="center"/>
    </xf>
    <xf numFmtId="3" fontId="1" fillId="0" borderId="25" xfId="21" applyNumberFormat="1" applyFont="1" applyBorder="1" applyAlignment="1">
      <alignment vertical="center"/>
    </xf>
    <xf numFmtId="0" fontId="20" fillId="0" borderId="7" xfId="20" applyFont="1" applyFill="1" applyBorder="1" applyAlignment="1">
      <alignment horizontal="left" vertical="center"/>
    </xf>
    <xf numFmtId="0" fontId="20" fillId="0" borderId="20" xfId="20" applyFont="1" applyFill="1" applyBorder="1" applyAlignment="1">
      <alignment horizontal="left" vertical="center"/>
    </xf>
    <xf numFmtId="0" fontId="17" fillId="0" borderId="19" xfId="20" applyFont="1" applyBorder="1" applyAlignment="1">
      <alignment vertical="center"/>
    </xf>
    <xf numFmtId="0" fontId="1" fillId="0" borderId="19" xfId="20" applyFont="1" applyBorder="1" applyAlignment="1">
      <alignment vertical="center" wrapText="1"/>
    </xf>
    <xf numFmtId="0" fontId="1" fillId="0" borderId="19" xfId="20" applyFont="1" applyBorder="1" applyAlignment="1">
      <alignment horizontal="justify" vertical="center"/>
    </xf>
    <xf numFmtId="0" fontId="17" fillId="0" borderId="21" xfId="20" applyFont="1" applyBorder="1" applyAlignment="1">
      <alignment horizontal="right" vertical="center"/>
    </xf>
    <xf numFmtId="0" fontId="17" fillId="0" borderId="35" xfId="20" applyFont="1" applyBorder="1" applyAlignment="1">
      <alignment horizontal="right" vertical="center"/>
    </xf>
    <xf numFmtId="0" fontId="17" fillId="0" borderId="17" xfId="20" applyFont="1" applyBorder="1" applyAlignment="1">
      <alignment horizontal="right" vertical="center"/>
    </xf>
    <xf numFmtId="0" fontId="17" fillId="0" borderId="19" xfId="20" applyFont="1" applyBorder="1" applyAlignment="1">
      <alignment horizontal="right" vertical="center"/>
    </xf>
    <xf numFmtId="3" fontId="10" fillId="2" borderId="3" xfId="20" applyNumberFormat="1" applyFont="1" applyFill="1" applyBorder="1" applyAlignment="1">
      <alignment horizontal="right" vertical="center"/>
    </xf>
    <xf numFmtId="3" fontId="20" fillId="2" borderId="14" xfId="20" applyNumberFormat="1" applyFont="1" applyFill="1" applyBorder="1" applyAlignment="1">
      <alignment horizontal="center" vertical="center"/>
    </xf>
    <xf numFmtId="3" fontId="20" fillId="2" borderId="15" xfId="20" applyNumberFormat="1" applyFont="1" applyFill="1" applyBorder="1" applyAlignment="1">
      <alignment horizontal="right" vertical="center"/>
    </xf>
    <xf numFmtId="3" fontId="20" fillId="0" borderId="14" xfId="20" applyNumberFormat="1" applyFont="1" applyFill="1" applyBorder="1" applyAlignment="1">
      <alignment horizontal="right" vertical="center"/>
    </xf>
    <xf numFmtId="3" fontId="17" fillId="0" borderId="14" xfId="20" applyNumberFormat="1" applyFont="1" applyBorder="1" applyAlignment="1">
      <alignment horizontal="right" vertical="center"/>
    </xf>
    <xf numFmtId="3" fontId="1" fillId="0" borderId="14" xfId="20" applyNumberFormat="1" applyFont="1" applyBorder="1" applyAlignment="1">
      <alignment horizontal="right" vertical="center"/>
    </xf>
    <xf numFmtId="3" fontId="17" fillId="0" borderId="14" xfId="20" applyNumberFormat="1" applyFont="1" applyFill="1" applyBorder="1" applyAlignment="1">
      <alignment horizontal="right" vertical="center"/>
    </xf>
    <xf numFmtId="4" fontId="17" fillId="0" borderId="14" xfId="20" applyNumberFormat="1" applyFont="1" applyBorder="1" applyAlignment="1">
      <alignment horizontal="right" vertical="center"/>
    </xf>
    <xf numFmtId="3" fontId="17" fillId="2" borderId="14" xfId="20" applyNumberFormat="1" applyFont="1" applyFill="1" applyBorder="1" applyAlignment="1">
      <alignment horizontal="right" vertical="center"/>
    </xf>
    <xf numFmtId="4" fontId="17" fillId="0" borderId="15" xfId="20" applyNumberFormat="1" applyFont="1" applyBorder="1" applyAlignment="1">
      <alignment horizontal="right" vertical="center"/>
    </xf>
    <xf numFmtId="4" fontId="17" fillId="0" borderId="31" xfId="20" applyNumberFormat="1" applyFont="1" applyBorder="1" applyAlignment="1">
      <alignment horizontal="right" vertical="center"/>
    </xf>
    <xf numFmtId="4" fontId="17" fillId="0" borderId="3" xfId="20" applyNumberFormat="1" applyFont="1" applyBorder="1" applyAlignment="1">
      <alignment horizontal="right" vertical="center"/>
    </xf>
    <xf numFmtId="3" fontId="17" fillId="2" borderId="12" xfId="20" applyNumberFormat="1" applyFont="1" applyFill="1" applyBorder="1" applyAlignment="1">
      <alignment horizontal="right" vertical="center"/>
    </xf>
    <xf numFmtId="3" fontId="1" fillId="0" borderId="19" xfId="20" applyNumberFormat="1" applyFont="1" applyBorder="1" applyAlignment="1">
      <alignment horizontal="right" vertical="center"/>
    </xf>
    <xf numFmtId="3" fontId="17" fillId="0" borderId="19" xfId="20" applyNumberFormat="1" applyFont="1" applyBorder="1" applyAlignment="1">
      <alignment horizontal="right" vertical="center"/>
    </xf>
    <xf numFmtId="3" fontId="17" fillId="0" borderId="19" xfId="20" applyNumberFormat="1" applyFont="1" applyBorder="1" applyAlignment="1">
      <alignment horizontal="right" vertical="center" wrapText="1"/>
    </xf>
    <xf numFmtId="3" fontId="17" fillId="2" borderId="18" xfId="20" applyNumberFormat="1" applyFont="1" applyFill="1" applyBorder="1" applyAlignment="1">
      <alignment horizontal="right" vertical="center"/>
    </xf>
    <xf numFmtId="0" fontId="17" fillId="2" borderId="18" xfId="20" applyFont="1" applyFill="1" applyBorder="1" applyAlignment="1">
      <alignment horizontal="centerContinuous" vertical="center"/>
    </xf>
    <xf numFmtId="0" fontId="25" fillId="0" borderId="14" xfId="12" applyFont="1" applyBorder="1"/>
    <xf numFmtId="0" fontId="25" fillId="0" borderId="14" xfId="12" applyFont="1" applyBorder="1" applyAlignment="1">
      <alignment horizontal="left"/>
    </xf>
    <xf numFmtId="0" fontId="44" fillId="4" borderId="30" xfId="12" applyFont="1" applyFill="1" applyBorder="1" applyAlignment="1">
      <alignment horizontal="center" vertical="center" wrapText="1"/>
    </xf>
    <xf numFmtId="0" fontId="11" fillId="0" borderId="0" xfId="12" applyFont="1"/>
    <xf numFmtId="0" fontId="20" fillId="2" borderId="21" xfId="12" applyFont="1" applyFill="1" applyBorder="1" applyAlignment="1">
      <alignment horizontal="center" vertical="center"/>
    </xf>
    <xf numFmtId="0" fontId="21" fillId="0" borderId="9" xfId="12" quotePrefix="1" applyFont="1" applyBorder="1" applyAlignment="1">
      <alignment vertical="justify"/>
    </xf>
    <xf numFmtId="0" fontId="21" fillId="0" borderId="9" xfId="12" applyFont="1" applyBorder="1" applyAlignment="1">
      <alignment vertical="justify"/>
    </xf>
    <xf numFmtId="3" fontId="21" fillId="0" borderId="9" xfId="12" applyNumberFormat="1" applyFont="1" applyBorder="1" applyAlignment="1">
      <alignment vertical="justify"/>
    </xf>
    <xf numFmtId="0" fontId="1" fillId="0" borderId="4" xfId="12" applyFont="1" applyBorder="1" applyAlignment="1"/>
    <xf numFmtId="3" fontId="20" fillId="0" borderId="24" xfId="8" applyNumberFormat="1" applyFont="1" applyBorder="1" applyAlignment="1">
      <alignment vertical="center"/>
    </xf>
    <xf numFmtId="3" fontId="20" fillId="0" borderId="19" xfId="8" applyNumberFormat="1" applyFont="1" applyBorder="1" applyAlignment="1">
      <alignment vertical="center"/>
    </xf>
    <xf numFmtId="3" fontId="20" fillId="0" borderId="19" xfId="12" applyNumberFormat="1" applyFont="1" applyBorder="1" applyAlignment="1">
      <alignment vertical="center"/>
    </xf>
    <xf numFmtId="3" fontId="20" fillId="0" borderId="14" xfId="12" applyNumberFormat="1" applyFont="1" applyBorder="1" applyAlignment="1">
      <alignment vertical="center"/>
    </xf>
    <xf numFmtId="0" fontId="1" fillId="0" borderId="4" xfId="12" quotePrefix="1" applyFont="1" applyBorder="1" applyAlignment="1"/>
    <xf numFmtId="3" fontId="25" fillId="0" borderId="19" xfId="12" applyNumberFormat="1" applyFont="1" applyBorder="1" applyAlignment="1"/>
    <xf numFmtId="3" fontId="25" fillId="0" borderId="24" xfId="12" applyNumberFormat="1" applyFont="1" applyBorder="1" applyAlignment="1"/>
    <xf numFmtId="3" fontId="20" fillId="0" borderId="19" xfId="12" applyNumberFormat="1" applyFont="1" applyBorder="1" applyAlignment="1">
      <alignment vertical="top"/>
    </xf>
    <xf numFmtId="0" fontId="26" fillId="0" borderId="19" xfId="22" applyFont="1" applyBorder="1" applyAlignment="1"/>
    <xf numFmtId="3" fontId="25" fillId="0" borderId="19" xfId="8" applyNumberFormat="1" applyFont="1" applyBorder="1" applyAlignment="1"/>
    <xf numFmtId="3" fontId="25" fillId="0" borderId="14" xfId="12" applyNumberFormat="1" applyFont="1" applyBorder="1" applyAlignment="1">
      <alignment vertical="center"/>
    </xf>
    <xf numFmtId="0" fontId="15" fillId="0" borderId="19" xfId="22" applyFont="1" applyBorder="1" applyAlignment="1">
      <alignment horizontal="center"/>
    </xf>
    <xf numFmtId="3" fontId="27" fillId="0" borderId="19" xfId="22" applyNumberFormat="1" applyFont="1" applyBorder="1"/>
    <xf numFmtId="3" fontId="25" fillId="0" borderId="24" xfId="12" applyNumberFormat="1" applyFont="1" applyBorder="1" applyAlignment="1">
      <alignment vertical="top"/>
    </xf>
    <xf numFmtId="3" fontId="25" fillId="0" borderId="19" xfId="12" applyNumberFormat="1" applyFont="1" applyBorder="1" applyAlignment="1">
      <alignment vertical="top"/>
    </xf>
    <xf numFmtId="3" fontId="37" fillId="0" borderId="19" xfId="12" applyNumberFormat="1" applyFont="1" applyBorder="1" applyAlignment="1">
      <alignment vertical="top"/>
    </xf>
    <xf numFmtId="3" fontId="20" fillId="0" borderId="19" xfId="8" applyNumberFormat="1" applyFont="1" applyBorder="1" applyAlignment="1">
      <alignment vertical="top"/>
    </xf>
    <xf numFmtId="0" fontId="25" fillId="0" borderId="0" xfId="12" applyFont="1" applyBorder="1" applyAlignment="1"/>
    <xf numFmtId="3" fontId="25" fillId="0" borderId="19" xfId="8" applyNumberFormat="1" applyFont="1" applyBorder="1" applyAlignment="1">
      <alignment vertical="top"/>
    </xf>
    <xf numFmtId="3" fontId="25" fillId="0" borderId="24" xfId="8" applyNumberFormat="1" applyFont="1" applyBorder="1" applyAlignment="1"/>
    <xf numFmtId="3" fontId="25" fillId="0" borderId="0" xfId="12" applyNumberFormat="1" applyFont="1" applyBorder="1" applyAlignment="1"/>
    <xf numFmtId="3" fontId="20" fillId="0" borderId="0" xfId="12" applyNumberFormat="1" applyFont="1" applyBorder="1" applyAlignment="1">
      <alignment vertical="top"/>
    </xf>
    <xf numFmtId="0" fontId="1" fillId="0" borderId="6" xfId="12" quotePrefix="1" applyFont="1" applyBorder="1" applyAlignment="1"/>
    <xf numFmtId="0" fontId="25" fillId="0" borderId="20" xfId="12" applyFont="1" applyBorder="1" applyAlignment="1"/>
    <xf numFmtId="3" fontId="25" fillId="0" borderId="7" xfId="12" applyNumberFormat="1" applyFont="1" applyBorder="1" applyAlignment="1"/>
    <xf numFmtId="3" fontId="25" fillId="0" borderId="21" xfId="12" applyNumberFormat="1" applyFont="1" applyBorder="1" applyAlignment="1"/>
    <xf numFmtId="3" fontId="25" fillId="0" borderId="15" xfId="12" applyNumberFormat="1" applyFont="1" applyBorder="1" applyAlignment="1"/>
    <xf numFmtId="0" fontId="1" fillId="0" borderId="0" xfId="12" quotePrefix="1" applyFont="1" applyBorder="1" applyAlignment="1"/>
    <xf numFmtId="0" fontId="1" fillId="2" borderId="1" xfId="12" quotePrefix="1" applyFont="1" applyFill="1" applyBorder="1" applyAlignment="1"/>
    <xf numFmtId="0" fontId="25" fillId="2" borderId="2" xfId="12" applyFont="1" applyFill="1" applyBorder="1" applyAlignment="1"/>
    <xf numFmtId="3" fontId="25" fillId="2" borderId="17" xfId="12" applyNumberFormat="1" applyFont="1" applyFill="1" applyBorder="1" applyAlignment="1"/>
    <xf numFmtId="3" fontId="25" fillId="2" borderId="36" xfId="12" applyNumberFormat="1" applyFont="1" applyFill="1" applyBorder="1" applyAlignment="1"/>
    <xf numFmtId="0" fontId="17" fillId="2" borderId="4" xfId="12" applyFont="1" applyFill="1" applyBorder="1" applyAlignment="1"/>
    <xf numFmtId="0" fontId="20" fillId="2" borderId="0" xfId="12" applyFont="1" applyFill="1" applyBorder="1" applyAlignment="1">
      <alignment horizontal="center" vertical="center"/>
    </xf>
    <xf numFmtId="3" fontId="20" fillId="2" borderId="19" xfId="12" applyNumberFormat="1" applyFont="1" applyFill="1" applyBorder="1" applyAlignment="1">
      <alignment vertical="center"/>
    </xf>
    <xf numFmtId="3" fontId="20" fillId="2" borderId="12" xfId="12" applyNumberFormat="1" applyFont="1" applyFill="1" applyBorder="1" applyAlignment="1">
      <alignment vertical="center"/>
    </xf>
    <xf numFmtId="0" fontId="17" fillId="2" borderId="6" xfId="12" applyFont="1" applyFill="1" applyBorder="1" applyAlignment="1"/>
    <xf numFmtId="0" fontId="20" fillId="2" borderId="7" xfId="12" applyFont="1" applyFill="1" applyBorder="1" applyAlignment="1">
      <alignment horizontal="center"/>
    </xf>
    <xf numFmtId="4" fontId="20" fillId="2" borderId="21" xfId="12" applyNumberFormat="1" applyFont="1" applyFill="1" applyBorder="1" applyAlignment="1"/>
    <xf numFmtId="4" fontId="20" fillId="2" borderId="37" xfId="12" applyNumberFormat="1" applyFont="1" applyFill="1" applyBorder="1" applyAlignment="1"/>
    <xf numFmtId="0" fontId="22" fillId="0" borderId="0" xfId="12" applyFont="1" applyBorder="1" applyAlignment="1">
      <alignment horizontal="center"/>
    </xf>
    <xf numFmtId="0" fontId="22" fillId="0" borderId="0" xfId="12" applyFont="1"/>
    <xf numFmtId="3" fontId="22" fillId="0" borderId="0" xfId="12" applyNumberFormat="1" applyFont="1"/>
    <xf numFmtId="0" fontId="44" fillId="5" borderId="33" xfId="12" applyFont="1" applyFill="1" applyBorder="1" applyAlignment="1">
      <alignment vertical="center" wrapText="1"/>
    </xf>
    <xf numFmtId="0" fontId="44" fillId="5" borderId="9" xfId="12" applyFont="1" applyFill="1" applyBorder="1" applyAlignment="1">
      <alignment vertical="center" wrapText="1"/>
    </xf>
    <xf numFmtId="0" fontId="44" fillId="5" borderId="31" xfId="12" applyFont="1" applyFill="1" applyBorder="1" applyAlignment="1">
      <alignment horizontal="center" vertical="center" wrapText="1"/>
    </xf>
    <xf numFmtId="3" fontId="44" fillId="5" borderId="30" xfId="12" applyNumberFormat="1" applyFont="1" applyFill="1" applyBorder="1" applyAlignment="1">
      <alignment vertical="center" wrapText="1"/>
    </xf>
    <xf numFmtId="3" fontId="17" fillId="2" borderId="19" xfId="20" applyNumberFormat="1" applyFont="1" applyFill="1" applyBorder="1" applyAlignment="1">
      <alignment horizontal="right" vertical="center"/>
    </xf>
    <xf numFmtId="3" fontId="17" fillId="2" borderId="0" xfId="20" applyNumberFormat="1" applyFont="1" applyFill="1" applyBorder="1" applyAlignment="1">
      <alignment horizontal="right" vertical="center"/>
    </xf>
    <xf numFmtId="0" fontId="19" fillId="0" borderId="0" xfId="12" applyFont="1" applyBorder="1" applyAlignment="1">
      <alignment horizontal="justify" vertical="center"/>
    </xf>
    <xf numFmtId="0" fontId="25" fillId="0" borderId="0" xfId="10" applyFont="1" applyBorder="1" applyAlignment="1">
      <alignment horizontal="justify"/>
    </xf>
    <xf numFmtId="3" fontId="5" fillId="0" borderId="0" xfId="20" applyNumberFormat="1" applyFont="1" applyBorder="1"/>
    <xf numFmtId="0" fontId="17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20" fillId="5" borderId="24" xfId="0" applyNumberFormat="1" applyFont="1" applyFill="1" applyBorder="1" applyAlignment="1">
      <alignment vertical="center"/>
    </xf>
    <xf numFmtId="4" fontId="20" fillId="5" borderId="12" xfId="0" applyNumberFormat="1" applyFont="1" applyFill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20" fillId="5" borderId="4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justify"/>
    </xf>
    <xf numFmtId="0" fontId="25" fillId="5" borderId="0" xfId="0" quotePrefix="1" applyFont="1" applyFill="1" applyBorder="1" applyAlignment="1">
      <alignment horizontal="center" vertical="center"/>
    </xf>
    <xf numFmtId="0" fontId="25" fillId="5" borderId="18" xfId="0" quotePrefix="1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20" fillId="2" borderId="1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2" borderId="20" xfId="0" applyFont="1" applyFill="1" applyBorder="1" applyAlignment="1">
      <alignment vertical="center"/>
    </xf>
    <xf numFmtId="0" fontId="17" fillId="0" borderId="4" xfId="20" quotePrefix="1" applyFont="1" applyBorder="1" applyAlignment="1">
      <alignment vertical="center" wrapText="1"/>
    </xf>
    <xf numFmtId="0" fontId="17" fillId="0" borderId="0" xfId="20" applyFont="1" applyBorder="1" applyAlignment="1">
      <alignment vertical="center" wrapText="1"/>
    </xf>
    <xf numFmtId="0" fontId="17" fillId="0" borderId="18" xfId="20" applyFont="1" applyBorder="1" applyAlignment="1">
      <alignment vertical="center" wrapText="1"/>
    </xf>
    <xf numFmtId="3" fontId="20" fillId="0" borderId="24" xfId="12" applyNumberFormat="1" applyFont="1" applyBorder="1" applyAlignment="1">
      <alignment vertical="center"/>
    </xf>
    <xf numFmtId="3" fontId="30" fillId="0" borderId="0" xfId="0" applyNumberFormat="1" applyFont="1" applyFill="1"/>
    <xf numFmtId="0" fontId="17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justify"/>
    </xf>
    <xf numFmtId="3" fontId="25" fillId="0" borderId="23" xfId="0" applyNumberFormat="1" applyFont="1" applyFill="1" applyBorder="1" applyAlignment="1">
      <alignment vertical="center"/>
    </xf>
    <xf numFmtId="4" fontId="25" fillId="0" borderId="13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51" fillId="6" borderId="28" xfId="0" applyFont="1" applyFill="1" applyBorder="1" applyAlignment="1">
      <alignment horizontal="center" vertical="center"/>
    </xf>
    <xf numFmtId="15" fontId="51" fillId="6" borderId="28" xfId="0" applyNumberFormat="1" applyFont="1" applyFill="1" applyBorder="1" applyAlignment="1">
      <alignment horizontal="center" vertical="center"/>
    </xf>
    <xf numFmtId="0" fontId="44" fillId="0" borderId="6" xfId="12" applyFont="1" applyBorder="1" applyAlignment="1">
      <alignment vertical="center" wrapText="1"/>
    </xf>
    <xf numFmtId="0" fontId="44" fillId="0" borderId="7" xfId="12" applyFont="1" applyBorder="1" applyAlignment="1">
      <alignment vertical="center" wrapText="1"/>
    </xf>
    <xf numFmtId="3" fontId="45" fillId="0" borderId="29" xfId="12" applyNumberFormat="1" applyFont="1" applyBorder="1" applyAlignment="1">
      <alignment vertical="center" wrapText="1"/>
    </xf>
    <xf numFmtId="0" fontId="45" fillId="0" borderId="15" xfId="12" applyFont="1" applyBorder="1" applyAlignment="1">
      <alignment vertical="center" wrapText="1"/>
    </xf>
    <xf numFmtId="0" fontId="45" fillId="0" borderId="14" xfId="12" applyFont="1" applyBorder="1" applyAlignment="1">
      <alignment horizontal="right" vertical="center" wrapText="1"/>
    </xf>
    <xf numFmtId="0" fontId="45" fillId="0" borderId="14" xfId="12" applyFont="1" applyBorder="1" applyAlignment="1">
      <alignment horizontal="left" vertical="center" wrapText="1"/>
    </xf>
    <xf numFmtId="3" fontId="45" fillId="0" borderId="38" xfId="12" applyNumberFormat="1" applyFont="1" applyBorder="1" applyAlignment="1">
      <alignment vertical="center" wrapText="1"/>
    </xf>
    <xf numFmtId="3" fontId="52" fillId="0" borderId="28" xfId="12" applyNumberFormat="1" applyFont="1" applyBorder="1" applyAlignment="1">
      <alignment horizontal="right" vertical="center" wrapText="1"/>
    </xf>
    <xf numFmtId="0" fontId="44" fillId="0" borderId="0" xfId="12" applyFont="1" applyBorder="1" applyAlignment="1">
      <alignment horizontal="left" vertical="center" wrapText="1"/>
    </xf>
    <xf numFmtId="0" fontId="44" fillId="0" borderId="14" xfId="12" applyFont="1" applyBorder="1" applyAlignment="1">
      <alignment horizontal="left" vertical="center" wrapText="1"/>
    </xf>
    <xf numFmtId="0" fontId="1" fillId="0" borderId="0" xfId="21" quotePrefix="1" applyFont="1" applyBorder="1" applyAlignment="1">
      <alignment horizontal="center" vertical="center"/>
    </xf>
    <xf numFmtId="164" fontId="44" fillId="0" borderId="14" xfId="12" applyNumberFormat="1" applyFont="1" applyBorder="1" applyAlignment="1">
      <alignment horizontal="left" vertical="center" wrapText="1"/>
    </xf>
    <xf numFmtId="164" fontId="44" fillId="0" borderId="0" xfId="12" applyNumberFormat="1" applyFont="1" applyBorder="1" applyAlignment="1">
      <alignment horizontal="left" vertical="center" wrapText="1"/>
    </xf>
    <xf numFmtId="0" fontId="9" fillId="0" borderId="0" xfId="21" quotePrefix="1" applyFont="1" applyBorder="1" applyAlignment="1">
      <alignment horizontal="center" vertical="center"/>
    </xf>
    <xf numFmtId="0" fontId="44" fillId="0" borderId="2" xfId="12" applyFont="1" applyBorder="1" applyAlignment="1">
      <alignment vertical="center" wrapText="1"/>
    </xf>
    <xf numFmtId="0" fontId="44" fillId="0" borderId="7" xfId="12" applyFont="1" applyBorder="1" applyAlignment="1">
      <alignment horizontal="left" vertical="center" wrapText="1"/>
    </xf>
    <xf numFmtId="0" fontId="44" fillId="0" borderId="0" xfId="12" quotePrefix="1" applyFont="1" applyBorder="1" applyAlignment="1">
      <alignment vertical="center" wrapText="1"/>
    </xf>
    <xf numFmtId="0" fontId="20" fillId="2" borderId="21" xfId="10" applyFont="1" applyFill="1" applyBorder="1" applyAlignment="1">
      <alignment horizontal="center" vertical="center"/>
    </xf>
    <xf numFmtId="0" fontId="20" fillId="0" borderId="1" xfId="10" applyFont="1" applyBorder="1" applyAlignment="1">
      <alignment vertical="center"/>
    </xf>
    <xf numFmtId="0" fontId="20" fillId="0" borderId="2" xfId="10" applyFont="1" applyBorder="1" applyAlignment="1">
      <alignment vertical="center"/>
    </xf>
    <xf numFmtId="0" fontId="20" fillId="0" borderId="4" xfId="10" applyFont="1" applyBorder="1" applyAlignment="1">
      <alignment vertical="center"/>
    </xf>
    <xf numFmtId="0" fontId="20" fillId="0" borderId="0" xfId="10" applyFont="1" applyBorder="1" applyAlignment="1">
      <alignment vertical="center"/>
    </xf>
    <xf numFmtId="0" fontId="13" fillId="0" borderId="19" xfId="21" applyFont="1" applyBorder="1" applyAlignment="1">
      <alignment vertical="justify"/>
    </xf>
    <xf numFmtId="0" fontId="13" fillId="0" borderId="18" xfId="21" applyFont="1" applyBorder="1" applyAlignment="1">
      <alignment vertical="justify"/>
    </xf>
    <xf numFmtId="3" fontId="13" fillId="0" borderId="24" xfId="21" applyNumberFormat="1" applyFont="1" applyBorder="1" applyAlignment="1">
      <alignment vertical="justify"/>
    </xf>
    <xf numFmtId="3" fontId="13" fillId="0" borderId="14" xfId="21" applyNumberFormat="1" applyFont="1" applyBorder="1" applyAlignment="1">
      <alignment vertical="justify"/>
    </xf>
    <xf numFmtId="0" fontId="25" fillId="0" borderId="4" xfId="10" applyFont="1" applyBorder="1" applyAlignment="1">
      <alignment vertical="center"/>
    </xf>
    <xf numFmtId="0" fontId="25" fillId="0" borderId="0" xfId="10" applyFont="1" applyBorder="1" applyAlignment="1">
      <alignment vertical="center"/>
    </xf>
    <xf numFmtId="0" fontId="9" fillId="0" borderId="0" xfId="24" quotePrefix="1" applyFont="1" applyBorder="1" applyAlignment="1">
      <alignment horizontal="center" vertical="center"/>
    </xf>
    <xf numFmtId="0" fontId="9" fillId="0" borderId="0" xfId="24" applyFont="1" applyBorder="1" applyAlignment="1">
      <alignment horizontal="center" vertical="center"/>
    </xf>
    <xf numFmtId="0" fontId="17" fillId="0" borderId="18" xfId="24" applyFont="1" applyFill="1" applyBorder="1" applyAlignment="1">
      <alignment vertical="center"/>
    </xf>
    <xf numFmtId="3" fontId="9" fillId="0" borderId="21" xfId="21" applyNumberFormat="1" applyFont="1" applyBorder="1" applyAlignment="1">
      <alignment vertical="center"/>
    </xf>
    <xf numFmtId="3" fontId="9" fillId="0" borderId="20" xfId="21" applyNumberFormat="1" applyFont="1" applyBorder="1" applyAlignment="1">
      <alignment vertical="center"/>
    </xf>
    <xf numFmtId="3" fontId="9" fillId="0" borderId="15" xfId="21" applyNumberFormat="1" applyFont="1" applyBorder="1" applyAlignment="1">
      <alignment vertical="center"/>
    </xf>
    <xf numFmtId="0" fontId="45" fillId="0" borderId="0" xfId="12" applyFont="1" applyBorder="1" applyAlignment="1">
      <alignment horizontal="left" wrapText="1"/>
    </xf>
    <xf numFmtId="0" fontId="9" fillId="0" borderId="7" xfId="21" quotePrefix="1" applyFont="1" applyBorder="1" applyAlignment="1">
      <alignment horizontal="center" vertical="justify"/>
    </xf>
    <xf numFmtId="0" fontId="1" fillId="2" borderId="1" xfId="10" quotePrefix="1" applyFont="1" applyFill="1" applyBorder="1" applyAlignment="1">
      <alignment horizontal="center" vertical="justify"/>
    </xf>
    <xf numFmtId="0" fontId="1" fillId="2" borderId="2" xfId="10" quotePrefix="1" applyFont="1" applyFill="1" applyBorder="1" applyAlignment="1">
      <alignment horizontal="center" vertical="justify"/>
    </xf>
    <xf numFmtId="0" fontId="1" fillId="2" borderId="2" xfId="10" applyFont="1" applyFill="1" applyBorder="1" applyAlignment="1">
      <alignment vertical="justify"/>
    </xf>
    <xf numFmtId="3" fontId="23" fillId="2" borderId="17" xfId="10" applyNumberFormat="1" applyFont="1" applyFill="1" applyBorder="1" applyAlignment="1">
      <alignment vertical="justify"/>
    </xf>
    <xf numFmtId="3" fontId="23" fillId="2" borderId="2" xfId="10" applyNumberFormat="1" applyFont="1" applyFill="1" applyBorder="1" applyAlignment="1">
      <alignment vertical="justify"/>
    </xf>
    <xf numFmtId="3" fontId="1" fillId="2" borderId="3" xfId="10" applyNumberFormat="1" applyFont="1" applyFill="1" applyBorder="1" applyAlignment="1">
      <alignment vertical="justify"/>
    </xf>
    <xf numFmtId="0" fontId="17" fillId="2" borderId="4" xfId="10" applyFont="1" applyFill="1" applyBorder="1" applyAlignment="1">
      <alignment vertical="justify"/>
    </xf>
    <xf numFmtId="0" fontId="17" fillId="2" borderId="0" xfId="10" applyFont="1" applyFill="1" applyBorder="1" applyAlignment="1">
      <alignment vertical="justify"/>
    </xf>
    <xf numFmtId="0" fontId="17" fillId="2" borderId="0" xfId="10" applyFont="1" applyFill="1" applyBorder="1" applyAlignment="1">
      <alignment horizontal="center" vertical="justify"/>
    </xf>
    <xf numFmtId="3" fontId="24" fillId="2" borderId="24" xfId="10" applyNumberFormat="1" applyFont="1" applyFill="1" applyBorder="1" applyAlignment="1">
      <alignment vertical="justify"/>
    </xf>
    <xf numFmtId="3" fontId="17" fillId="2" borderId="14" xfId="10" applyNumberFormat="1" applyFont="1" applyFill="1" applyBorder="1" applyAlignment="1">
      <alignment vertical="justify"/>
    </xf>
    <xf numFmtId="0" fontId="17" fillId="2" borderId="6" xfId="10" applyFont="1" applyFill="1" applyBorder="1" applyAlignment="1">
      <alignment vertical="justify"/>
    </xf>
    <xf numFmtId="0" fontId="17" fillId="2" borderId="7" xfId="10" applyFont="1" applyFill="1" applyBorder="1" applyAlignment="1">
      <alignment vertical="justify"/>
    </xf>
    <xf numFmtId="0" fontId="17" fillId="2" borderId="7" xfId="10" applyFont="1" applyFill="1" applyBorder="1" applyAlignment="1">
      <alignment horizontal="center" vertical="justify"/>
    </xf>
    <xf numFmtId="4" fontId="17" fillId="2" borderId="21" xfId="10" applyNumberFormat="1" applyFont="1" applyFill="1" applyBorder="1" applyAlignment="1">
      <alignment vertical="justify"/>
    </xf>
    <xf numFmtId="4" fontId="17" fillId="2" borderId="7" xfId="10" applyNumberFormat="1" applyFont="1" applyFill="1" applyBorder="1" applyAlignment="1">
      <alignment vertical="justify"/>
    </xf>
    <xf numFmtId="4" fontId="17" fillId="2" borderId="15" xfId="10" applyNumberFormat="1" applyFont="1" applyFill="1" applyBorder="1" applyAlignment="1">
      <alignment vertical="justify"/>
    </xf>
    <xf numFmtId="0" fontId="47" fillId="0" borderId="39" xfId="12" applyFont="1" applyBorder="1" applyAlignment="1">
      <alignment wrapText="1"/>
    </xf>
    <xf numFmtId="0" fontId="17" fillId="0" borderId="14" xfId="24" applyFont="1" applyFill="1" applyBorder="1" applyAlignment="1">
      <alignment vertical="center"/>
    </xf>
    <xf numFmtId="0" fontId="1" fillId="0" borderId="14" xfId="24" applyFont="1" applyFill="1" applyBorder="1" applyAlignment="1">
      <alignment horizontal="left" vertical="center"/>
    </xf>
    <xf numFmtId="0" fontId="1" fillId="0" borderId="14" xfId="24" applyFont="1" applyFill="1" applyBorder="1" applyAlignment="1">
      <alignment vertical="center"/>
    </xf>
    <xf numFmtId="0" fontId="17" fillId="0" borderId="3" xfId="10" applyFont="1" applyBorder="1" applyAlignment="1">
      <alignment vertical="center"/>
    </xf>
    <xf numFmtId="0" fontId="20" fillId="0" borderId="14" xfId="10" applyFont="1" applyBorder="1" applyAlignment="1">
      <alignment vertical="center"/>
    </xf>
    <xf numFmtId="0" fontId="36" fillId="0" borderId="14" xfId="24" applyFont="1" applyFill="1" applyBorder="1" applyAlignment="1">
      <alignment vertical="center"/>
    </xf>
    <xf numFmtId="0" fontId="16" fillId="0" borderId="0" xfId="10" applyFont="1" applyFill="1" applyAlignment="1">
      <alignment vertical="center"/>
    </xf>
    <xf numFmtId="0" fontId="11" fillId="0" borderId="0" xfId="10" applyFont="1"/>
    <xf numFmtId="0" fontId="13" fillId="0" borderId="9" xfId="12" quotePrefix="1" applyFont="1" applyBorder="1" applyAlignment="1">
      <alignment vertical="justify"/>
    </xf>
    <xf numFmtId="0" fontId="19" fillId="0" borderId="1" xfId="10" applyFont="1" applyBorder="1" applyAlignment="1">
      <alignment vertical="center"/>
    </xf>
    <xf numFmtId="0" fontId="19" fillId="0" borderId="0" xfId="10" applyFont="1" applyBorder="1" applyAlignment="1">
      <alignment vertical="center"/>
    </xf>
    <xf numFmtId="0" fontId="2" fillId="0" borderId="0" xfId="12" applyFont="1" applyBorder="1"/>
    <xf numFmtId="49" fontId="9" fillId="0" borderId="0" xfId="24" applyNumberFormat="1" applyFont="1" applyBorder="1" applyAlignment="1">
      <alignment horizontal="center" vertical="center"/>
    </xf>
    <xf numFmtId="0" fontId="9" fillId="0" borderId="0" xfId="24" quotePrefix="1" applyFont="1" applyBorder="1" applyAlignment="1">
      <alignment horizontal="center" vertical="top"/>
    </xf>
    <xf numFmtId="0" fontId="9" fillId="0" borderId="0" xfId="24" applyFont="1" applyBorder="1" applyAlignment="1">
      <alignment horizontal="center" vertical="top"/>
    </xf>
    <xf numFmtId="0" fontId="9" fillId="0" borderId="0" xfId="24" quotePrefix="1" applyFont="1" applyBorder="1" applyAlignment="1">
      <alignment horizontal="center"/>
    </xf>
    <xf numFmtId="0" fontId="9" fillId="0" borderId="0" xfId="24" applyFont="1" applyBorder="1" applyAlignment="1">
      <alignment horizontal="center"/>
    </xf>
    <xf numFmtId="49" fontId="9" fillId="0" borderId="0" xfId="24" applyNumberFormat="1" applyFont="1" applyBorder="1" applyAlignment="1">
      <alignment horizontal="center"/>
    </xf>
    <xf numFmtId="0" fontId="9" fillId="0" borderId="7" xfId="12" quotePrefix="1" applyFont="1" applyBorder="1" applyAlignment="1">
      <alignment horizontal="center" vertical="top"/>
    </xf>
    <xf numFmtId="0" fontId="9" fillId="2" borderId="2" xfId="12" quotePrefix="1" applyFont="1" applyFill="1" applyBorder="1" applyAlignment="1">
      <alignment vertical="justify"/>
    </xf>
    <xf numFmtId="0" fontId="12" fillId="2" borderId="0" xfId="12" applyFont="1" applyFill="1" applyBorder="1" applyAlignment="1">
      <alignment vertical="justify"/>
    </xf>
    <xf numFmtId="0" fontId="12" fillId="2" borderId="7" xfId="12" applyFont="1" applyFill="1" applyBorder="1" applyAlignment="1">
      <alignment vertical="justify"/>
    </xf>
    <xf numFmtId="0" fontId="46" fillId="0" borderId="28" xfId="12" applyFont="1" applyFill="1" applyBorder="1" applyAlignment="1">
      <alignment vertical="center" wrapText="1"/>
    </xf>
    <xf numFmtId="0" fontId="46" fillId="0" borderId="28" xfId="12" applyFont="1" applyBorder="1" applyAlignment="1">
      <alignment vertical="center" wrapText="1"/>
    </xf>
    <xf numFmtId="3" fontId="46" fillId="0" borderId="28" xfId="12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justify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justify" wrapText="1"/>
    </xf>
    <xf numFmtId="0" fontId="17" fillId="0" borderId="0" xfId="0" applyFont="1" applyBorder="1" applyAlignment="1">
      <alignment horizontal="justify"/>
    </xf>
    <xf numFmtId="0" fontId="2" fillId="0" borderId="16" xfId="12" applyFont="1" applyBorder="1"/>
    <xf numFmtId="0" fontId="44" fillId="0" borderId="18" xfId="12" applyFont="1" applyBorder="1" applyAlignment="1">
      <alignment horizontal="left" vertical="center" wrapText="1"/>
    </xf>
    <xf numFmtId="164" fontId="44" fillId="0" borderId="18" xfId="12" applyNumberFormat="1" applyFont="1" applyBorder="1" applyAlignment="1">
      <alignment horizontal="left" vertical="center" wrapText="1"/>
    </xf>
    <xf numFmtId="3" fontId="14" fillId="0" borderId="40" xfId="12" applyNumberFormat="1" applyFont="1" applyBorder="1" applyAlignment="1">
      <alignment vertical="justify"/>
    </xf>
    <xf numFmtId="0" fontId="9" fillId="0" borderId="20" xfId="12" applyFont="1" applyBorder="1" applyAlignment="1">
      <alignment vertical="justify"/>
    </xf>
    <xf numFmtId="0" fontId="18" fillId="0" borderId="0" xfId="0" quotePrefix="1" applyFont="1" applyAlignment="1">
      <alignment vertical="center"/>
    </xf>
    <xf numFmtId="0" fontId="18" fillId="0" borderId="0" xfId="0" applyFont="1" applyAlignment="1">
      <alignment vertical="center"/>
    </xf>
    <xf numFmtId="3" fontId="9" fillId="0" borderId="0" xfId="17" applyNumberFormat="1" applyFont="1" applyFill="1" applyBorder="1" applyAlignment="1">
      <alignment vertical="center"/>
    </xf>
    <xf numFmtId="15" fontId="1" fillId="0" borderId="0" xfId="12" applyNumberFormat="1"/>
    <xf numFmtId="0" fontId="1" fillId="0" borderId="28" xfId="12" applyBorder="1"/>
    <xf numFmtId="0" fontId="21" fillId="0" borderId="28" xfId="12" applyFont="1" applyBorder="1"/>
    <xf numFmtId="0" fontId="1" fillId="0" borderId="28" xfId="12" applyBorder="1" applyAlignment="1">
      <alignment horizontal="center" vertical="center"/>
    </xf>
    <xf numFmtId="0" fontId="1" fillId="0" borderId="28" xfId="12" applyBorder="1" applyAlignment="1">
      <alignment horizontal="center"/>
    </xf>
    <xf numFmtId="15" fontId="1" fillId="0" borderId="28" xfId="12" applyNumberFormat="1" applyBorder="1"/>
    <xf numFmtId="0" fontId="1" fillId="0" borderId="28" xfId="12" applyBorder="1" applyAlignment="1">
      <alignment vertical="center"/>
    </xf>
    <xf numFmtId="15" fontId="1" fillId="0" borderId="28" xfId="12" applyNumberFormat="1" applyBorder="1" applyAlignment="1">
      <alignment vertical="center"/>
    </xf>
    <xf numFmtId="0" fontId="1" fillId="0" borderId="28" xfId="12" applyBorder="1" applyAlignment="1">
      <alignment horizontal="justify" vertical="center"/>
    </xf>
    <xf numFmtId="0" fontId="21" fillId="0" borderId="28" xfId="12" applyFont="1" applyBorder="1" applyAlignment="1">
      <alignment horizontal="justify" vertical="center"/>
    </xf>
    <xf numFmtId="0" fontId="21" fillId="0" borderId="28" xfId="12" applyFont="1" applyBorder="1" applyAlignment="1">
      <alignment horizontal="justify"/>
    </xf>
    <xf numFmtId="0" fontId="21" fillId="0" borderId="29" xfId="12" applyFont="1" applyBorder="1" applyAlignment="1">
      <alignment horizontal="justify"/>
    </xf>
    <xf numFmtId="15" fontId="1" fillId="0" borderId="28" xfId="12" applyNumberFormat="1" applyBorder="1" applyAlignment="1">
      <alignment horizontal="center" vertical="center"/>
    </xf>
    <xf numFmtId="10" fontId="1" fillId="0" borderId="28" xfId="12" applyNumberFormat="1" applyBorder="1" applyAlignment="1">
      <alignment horizontal="center" vertical="center"/>
    </xf>
    <xf numFmtId="15" fontId="1" fillId="0" borderId="29" xfId="12" applyNumberFormat="1" applyBorder="1" applyAlignment="1">
      <alignment horizontal="center" vertical="center"/>
    </xf>
    <xf numFmtId="0" fontId="1" fillId="0" borderId="29" xfId="12" applyBorder="1" applyAlignment="1">
      <alignment horizontal="center" vertical="center"/>
    </xf>
    <xf numFmtId="10" fontId="1" fillId="0" borderId="29" xfId="12" applyNumberFormat="1" applyBorder="1" applyAlignment="1">
      <alignment horizontal="center" vertical="center"/>
    </xf>
    <xf numFmtId="0" fontId="17" fillId="0" borderId="28" xfId="12" applyFont="1" applyBorder="1"/>
    <xf numFmtId="0" fontId="1" fillId="0" borderId="4" xfId="12" applyBorder="1"/>
    <xf numFmtId="0" fontId="17" fillId="0" borderId="4" xfId="12" applyFont="1" applyBorder="1"/>
    <xf numFmtId="0" fontId="1" fillId="0" borderId="6" xfId="12" applyBorder="1"/>
    <xf numFmtId="0" fontId="1" fillId="0" borderId="14" xfId="12" applyBorder="1" applyAlignment="1">
      <alignment vertical="center"/>
    </xf>
    <xf numFmtId="0" fontId="17" fillId="0" borderId="14" xfId="12" applyFont="1" applyBorder="1"/>
    <xf numFmtId="0" fontId="1" fillId="0" borderId="15" xfId="12" applyBorder="1" applyAlignment="1">
      <alignment vertical="center"/>
    </xf>
    <xf numFmtId="0" fontId="51" fillId="6" borderId="3" xfId="0" applyFont="1" applyFill="1" applyBorder="1" applyAlignment="1">
      <alignment horizontal="center" vertical="center"/>
    </xf>
    <xf numFmtId="0" fontId="1" fillId="0" borderId="4" xfId="12" applyFont="1" applyBorder="1"/>
    <xf numFmtId="0" fontId="44" fillId="0" borderId="14" xfId="12" applyFont="1" applyBorder="1" applyAlignment="1">
      <alignment vertical="top" wrapText="1"/>
    </xf>
    <xf numFmtId="3" fontId="44" fillId="0" borderId="28" xfId="12" applyNumberFormat="1" applyFont="1" applyBorder="1" applyAlignment="1">
      <alignment vertical="top" wrapText="1"/>
    </xf>
    <xf numFmtId="0" fontId="45" fillId="0" borderId="0" xfId="12" applyFont="1" applyBorder="1" applyAlignment="1">
      <alignment horizontal="justify" vertical="center" wrapText="1"/>
    </xf>
    <xf numFmtId="0" fontId="10" fillId="0" borderId="0" xfId="10" applyFont="1" applyFill="1" applyAlignment="1">
      <alignment horizontal="center" vertical="center"/>
    </xf>
    <xf numFmtId="0" fontId="1" fillId="0" borderId="0" xfId="12" applyBorder="1"/>
    <xf numFmtId="0" fontId="28" fillId="0" borderId="18" xfId="21" applyFont="1" applyFill="1" applyBorder="1" applyAlignment="1">
      <alignment horizontal="left" vertical="top"/>
    </xf>
    <xf numFmtId="3" fontId="29" fillId="0" borderId="0" xfId="12" applyNumberFormat="1" applyFont="1" applyFill="1" applyBorder="1" applyAlignment="1">
      <alignment vertical="center"/>
    </xf>
    <xf numFmtId="0" fontId="38" fillId="0" borderId="14" xfId="24" applyFont="1" applyFill="1" applyBorder="1" applyAlignment="1">
      <alignment horizontal="left" vertical="center"/>
    </xf>
    <xf numFmtId="0" fontId="17" fillId="0" borderId="14" xfId="24" applyFont="1" applyFill="1" applyBorder="1" applyAlignment="1">
      <alignment horizontal="left" vertical="center"/>
    </xf>
    <xf numFmtId="0" fontId="38" fillId="0" borderId="14" xfId="24" applyFont="1" applyFill="1" applyBorder="1" applyAlignment="1">
      <alignment horizontal="justify" vertical="center"/>
    </xf>
    <xf numFmtId="0" fontId="38" fillId="0" borderId="14" xfId="24" applyFont="1" applyFill="1" applyBorder="1" applyAlignment="1">
      <alignment vertical="center"/>
    </xf>
    <xf numFmtId="3" fontId="9" fillId="0" borderId="23" xfId="21" applyNumberFormat="1" applyFont="1" applyBorder="1" applyAlignment="1">
      <alignment vertical="center"/>
    </xf>
    <xf numFmtId="0" fontId="20" fillId="0" borderId="19" xfId="20" applyFont="1" applyFill="1" applyBorder="1" applyAlignment="1">
      <alignment horizontal="left" vertical="center"/>
    </xf>
    <xf numFmtId="0" fontId="20" fillId="0" borderId="18" xfId="20" applyFont="1" applyFill="1" applyBorder="1" applyAlignment="1">
      <alignment horizontal="left" vertical="center"/>
    </xf>
    <xf numFmtId="0" fontId="47" fillId="0" borderId="28" xfId="12" quotePrefix="1" applyFont="1" applyBorder="1" applyAlignment="1">
      <alignment vertical="center" wrapText="1"/>
    </xf>
    <xf numFmtId="3" fontId="46" fillId="0" borderId="0" xfId="12" applyNumberFormat="1" applyFont="1" applyBorder="1" applyAlignment="1">
      <alignment horizontal="center" vertical="center" wrapText="1"/>
    </xf>
    <xf numFmtId="164" fontId="44" fillId="0" borderId="15" xfId="12" applyNumberFormat="1" applyFont="1" applyBorder="1" applyAlignment="1">
      <alignment horizontal="left" vertical="center" wrapText="1"/>
    </xf>
    <xf numFmtId="0" fontId="25" fillId="0" borderId="0" xfId="12" applyFont="1" applyBorder="1" applyAlignment="1">
      <alignment horizontal="justify"/>
    </xf>
    <xf numFmtId="0" fontId="20" fillId="0" borderId="0" xfId="12" applyFont="1" applyBorder="1" applyAlignment="1">
      <alignment horizontal="justify" vertical="center"/>
    </xf>
    <xf numFmtId="0" fontId="20" fillId="0" borderId="0" xfId="12" applyFont="1" applyBorder="1" applyAlignment="1">
      <alignment horizontal="justify" vertical="top"/>
    </xf>
    <xf numFmtId="0" fontId="20" fillId="0" borderId="18" xfId="12" applyFont="1" applyFill="1" applyBorder="1" applyAlignment="1">
      <alignment horizontal="justify" vertical="top"/>
    </xf>
    <xf numFmtId="0" fontId="1" fillId="0" borderId="18" xfId="12" applyFont="1" applyBorder="1" applyAlignment="1">
      <alignment horizontal="justify" vertical="center" wrapText="1"/>
    </xf>
    <xf numFmtId="0" fontId="20" fillId="0" borderId="18" xfId="12" applyFont="1" applyBorder="1" applyAlignment="1">
      <alignment horizontal="justify" vertical="center" wrapText="1"/>
    </xf>
    <xf numFmtId="3" fontId="20" fillId="0" borderId="0" xfId="12" applyNumberFormat="1" applyFont="1" applyBorder="1" applyAlignment="1">
      <alignment vertical="center"/>
    </xf>
    <xf numFmtId="3" fontId="25" fillId="0" borderId="19" xfId="8" applyNumberFormat="1" applyFont="1" applyBorder="1" applyAlignment="1">
      <alignment vertical="center"/>
    </xf>
    <xf numFmtId="0" fontId="46" fillId="0" borderId="28" xfId="12" applyFont="1" applyBorder="1" applyAlignment="1">
      <alignment horizontal="justify" vertical="center" wrapText="1"/>
    </xf>
    <xf numFmtId="3" fontId="46" fillId="0" borderId="0" xfId="12" applyNumberFormat="1" applyFont="1" applyBorder="1" applyAlignment="1">
      <alignment horizontal="right" vertical="center" wrapText="1"/>
    </xf>
    <xf numFmtId="3" fontId="46" fillId="0" borderId="28" xfId="12" applyNumberFormat="1" applyFont="1" applyBorder="1" applyAlignment="1">
      <alignment horizontal="right" vertical="center" wrapText="1"/>
    </xf>
    <xf numFmtId="0" fontId="42" fillId="4" borderId="30" xfId="12" applyFont="1" applyFill="1" applyBorder="1" applyAlignment="1">
      <alignment horizontal="center" vertical="center" wrapText="1"/>
    </xf>
    <xf numFmtId="3" fontId="42" fillId="4" borderId="30" xfId="12" applyNumberFormat="1" applyFont="1" applyFill="1" applyBorder="1" applyAlignment="1">
      <alignment horizontal="right" vertical="center" wrapText="1"/>
    </xf>
    <xf numFmtId="3" fontId="47" fillId="4" borderId="30" xfId="0" applyNumberFormat="1" applyFont="1" applyFill="1" applyBorder="1" applyAlignment="1">
      <alignment horizontal="center" vertical="center" wrapText="1"/>
    </xf>
    <xf numFmtId="0" fontId="39" fillId="0" borderId="14" xfId="12" applyFont="1" applyBorder="1"/>
    <xf numFmtId="0" fontId="40" fillId="0" borderId="14" xfId="12" applyFont="1" applyBorder="1"/>
    <xf numFmtId="4" fontId="17" fillId="0" borderId="28" xfId="12" applyNumberFormat="1" applyFont="1" applyBorder="1"/>
    <xf numFmtId="4" fontId="1" fillId="0" borderId="28" xfId="12" applyNumberFormat="1" applyBorder="1"/>
    <xf numFmtId="4" fontId="1" fillId="0" borderId="28" xfId="12" applyNumberFormat="1" applyBorder="1" applyAlignment="1">
      <alignment vertical="center"/>
    </xf>
    <xf numFmtId="4" fontId="1" fillId="0" borderId="29" xfId="12" applyNumberFormat="1" applyBorder="1" applyAlignment="1">
      <alignment vertical="center"/>
    </xf>
    <xf numFmtId="0" fontId="38" fillId="0" borderId="28" xfId="12" quotePrefix="1" applyFont="1" applyBorder="1" applyAlignment="1">
      <alignment horizontal="center" vertical="center"/>
    </xf>
    <xf numFmtId="15" fontId="21" fillId="0" borderId="28" xfId="12" applyNumberFormat="1" applyFont="1" applyBorder="1" applyAlignment="1">
      <alignment horizontal="justify" vertical="center"/>
    </xf>
    <xf numFmtId="0" fontId="21" fillId="0" borderId="28" xfId="12" applyFont="1" applyBorder="1" applyAlignment="1">
      <alignment horizontal="center" vertical="center"/>
    </xf>
    <xf numFmtId="15" fontId="21" fillId="0" borderId="29" xfId="12" applyNumberFormat="1" applyFont="1" applyBorder="1" applyAlignment="1">
      <alignment horizontal="justify" vertical="center"/>
    </xf>
    <xf numFmtId="3" fontId="46" fillId="0" borderId="28" xfId="12" applyNumberFormat="1" applyFont="1" applyFill="1" applyBorder="1" applyAlignment="1">
      <alignment horizontal="right" vertical="center" wrapText="1"/>
    </xf>
    <xf numFmtId="3" fontId="47" fillId="0" borderId="28" xfId="12" applyNumberFormat="1" applyFont="1" applyFill="1" applyBorder="1" applyAlignment="1">
      <alignment horizontal="right" vertical="center" wrapText="1"/>
    </xf>
    <xf numFmtId="3" fontId="46" fillId="0" borderId="29" xfId="12" applyNumberFormat="1" applyFont="1" applyBorder="1" applyAlignment="1">
      <alignment horizontal="right" vertical="center" wrapText="1"/>
    </xf>
    <xf numFmtId="2" fontId="46" fillId="0" borderId="28" xfId="12" applyNumberFormat="1" applyFont="1" applyBorder="1" applyAlignment="1">
      <alignment horizontal="right" vertical="center" wrapText="1"/>
    </xf>
    <xf numFmtId="169" fontId="0" fillId="0" borderId="0" xfId="0" applyNumberFormat="1" applyBorder="1"/>
    <xf numFmtId="0" fontId="0" fillId="0" borderId="0" xfId="0" applyBorder="1"/>
    <xf numFmtId="3" fontId="25" fillId="0" borderId="0" xfId="0" applyNumberFormat="1" applyFont="1" applyFill="1" applyBorder="1" applyAlignment="1">
      <alignment vertical="center"/>
    </xf>
    <xf numFmtId="3" fontId="1" fillId="0" borderId="0" xfId="20" applyNumberFormat="1" applyFont="1" applyBorder="1" applyAlignment="1">
      <alignment horizontal="right" vertical="center"/>
    </xf>
    <xf numFmtId="3" fontId="53" fillId="0" borderId="14" xfId="0" applyNumberFormat="1" applyFont="1" applyBorder="1" applyAlignment="1">
      <alignment horizontal="right" vertical="center" wrapText="1"/>
    </xf>
    <xf numFmtId="3" fontId="47" fillId="0" borderId="14" xfId="0" applyNumberFormat="1" applyFont="1" applyBorder="1" applyAlignment="1">
      <alignment horizontal="right" vertical="center" wrapText="1"/>
    </xf>
    <xf numFmtId="0" fontId="22" fillId="0" borderId="0" xfId="23" applyFont="1" applyBorder="1"/>
    <xf numFmtId="0" fontId="22" fillId="0" borderId="0" xfId="23" applyFont="1" applyFill="1" applyBorder="1"/>
    <xf numFmtId="0" fontId="22" fillId="0" borderId="0" xfId="23" applyFont="1" applyFill="1" applyBorder="1" applyAlignment="1">
      <alignment horizontal="centerContinuous"/>
    </xf>
    <xf numFmtId="0" fontId="0" fillId="0" borderId="4" xfId="0" applyBorder="1"/>
    <xf numFmtId="0" fontId="22" fillId="0" borderId="28" xfId="23" applyFont="1" applyBorder="1"/>
    <xf numFmtId="0" fontId="22" fillId="0" borderId="14" xfId="23" applyFont="1" applyBorder="1"/>
    <xf numFmtId="0" fontId="54" fillId="0" borderId="4" xfId="0" applyFont="1" applyBorder="1" applyAlignment="1">
      <alignment horizontal="left"/>
    </xf>
    <xf numFmtId="3" fontId="54" fillId="0" borderId="28" xfId="0" applyNumberFormat="1" applyFont="1" applyBorder="1"/>
    <xf numFmtId="3" fontId="54" fillId="0" borderId="14" xfId="0" applyNumberFormat="1" applyFont="1" applyBorder="1"/>
    <xf numFmtId="0" fontId="25" fillId="0" borderId="4" xfId="0" applyFont="1" applyBorder="1" applyAlignment="1">
      <alignment horizontal="left" indent="1"/>
    </xf>
    <xf numFmtId="0" fontId="25" fillId="0" borderId="4" xfId="0" applyFont="1" applyBorder="1"/>
    <xf numFmtId="0" fontId="0" fillId="0" borderId="28" xfId="0" applyFont="1" applyBorder="1"/>
    <xf numFmtId="0" fontId="0" fillId="0" borderId="14" xfId="0" applyFont="1" applyBorder="1"/>
    <xf numFmtId="0" fontId="55" fillId="0" borderId="4" xfId="0" applyFont="1" applyBorder="1" applyAlignment="1">
      <alignment horizontal="left"/>
    </xf>
    <xf numFmtId="3" fontId="55" fillId="0" borderId="28" xfId="0" applyNumberFormat="1" applyFont="1" applyBorder="1"/>
    <xf numFmtId="3" fontId="55" fillId="0" borderId="14" xfId="0" applyNumberFormat="1" applyFont="1" applyBorder="1"/>
    <xf numFmtId="3" fontId="25" fillId="0" borderId="28" xfId="0" applyNumberFormat="1" applyFont="1" applyBorder="1"/>
    <xf numFmtId="0" fontId="25" fillId="0" borderId="28" xfId="0" applyFont="1" applyBorder="1"/>
    <xf numFmtId="0" fontId="25" fillId="0" borderId="14" xfId="0" applyFont="1" applyBorder="1"/>
    <xf numFmtId="0" fontId="0" fillId="0" borderId="4" xfId="0" applyFont="1" applyBorder="1" applyAlignment="1">
      <alignment horizontal="left" indent="1"/>
    </xf>
    <xf numFmtId="3" fontId="25" fillId="0" borderId="14" xfId="0" applyNumberFormat="1" applyFont="1" applyBorder="1"/>
    <xf numFmtId="0" fontId="54" fillId="0" borderId="6" xfId="0" applyFont="1" applyBorder="1" applyAlignment="1">
      <alignment horizontal="left"/>
    </xf>
    <xf numFmtId="3" fontId="54" fillId="0" borderId="29" xfId="0" applyNumberFormat="1" applyFont="1" applyBorder="1"/>
    <xf numFmtId="3" fontId="54" fillId="0" borderId="15" xfId="0" applyNumberFormat="1" applyFont="1" applyBorder="1"/>
    <xf numFmtId="0" fontId="25" fillId="0" borderId="0" xfId="0" applyFont="1" applyBorder="1"/>
    <xf numFmtId="0" fontId="56" fillId="7" borderId="33" xfId="0" applyFont="1" applyFill="1" applyBorder="1" applyAlignment="1">
      <alignment horizontal="right" vertical="center"/>
    </xf>
    <xf numFmtId="3" fontId="54" fillId="7" borderId="30" xfId="0" applyNumberFormat="1" applyFont="1" applyFill="1" applyBorder="1" applyAlignment="1">
      <alignment vertical="center"/>
    </xf>
    <xf numFmtId="3" fontId="54" fillId="7" borderId="31" xfId="0" applyNumberFormat="1" applyFont="1" applyFill="1" applyBorder="1" applyAlignment="1">
      <alignment vertical="center"/>
    </xf>
    <xf numFmtId="0" fontId="19" fillId="0" borderId="0" xfId="0" quotePrefix="1" applyFont="1" applyAlignment="1">
      <alignment vertical="center" wrapText="1"/>
    </xf>
    <xf numFmtId="0" fontId="19" fillId="0" borderId="0" xfId="0" quotePrefix="1" applyFont="1" applyAlignment="1">
      <alignment vertical="center"/>
    </xf>
    <xf numFmtId="0" fontId="19" fillId="4" borderId="3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51" fillId="3" borderId="32" xfId="0" applyFont="1" applyFill="1" applyBorder="1" applyAlignment="1">
      <alignment horizontal="center" vertical="center"/>
    </xf>
    <xf numFmtId="0" fontId="51" fillId="3" borderId="29" xfId="0" applyFont="1" applyFill="1" applyBorder="1" applyAlignment="1">
      <alignment horizontal="center" vertical="center"/>
    </xf>
    <xf numFmtId="0" fontId="17" fillId="0" borderId="4" xfId="20" applyFont="1" applyBorder="1" applyAlignment="1">
      <alignment horizontal="left" vertical="center" wrapText="1"/>
    </xf>
    <xf numFmtId="0" fontId="17" fillId="0" borderId="4" xfId="20" applyFont="1" applyBorder="1" applyAlignment="1">
      <alignment horizontal="left" vertical="center"/>
    </xf>
    <xf numFmtId="0" fontId="17" fillId="0" borderId="0" xfId="2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47" fillId="0" borderId="0" xfId="12" applyFont="1" applyBorder="1" applyAlignment="1">
      <alignment horizontal="left" wrapText="1"/>
    </xf>
    <xf numFmtId="0" fontId="18" fillId="0" borderId="0" xfId="0" quotePrefix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4" fillId="0" borderId="4" xfId="12" applyFont="1" applyBorder="1" applyAlignment="1">
      <alignment horizontal="justify" vertical="center" wrapText="1"/>
    </xf>
    <xf numFmtId="0" fontId="44" fillId="0" borderId="0" xfId="12" applyFont="1" applyBorder="1" applyAlignment="1">
      <alignment horizontal="justify" vertical="center" wrapText="1"/>
    </xf>
    <xf numFmtId="0" fontId="44" fillId="0" borderId="14" xfId="12" applyFont="1" applyBorder="1" applyAlignment="1">
      <alignment horizontal="justify" vertical="center" wrapText="1"/>
    </xf>
    <xf numFmtId="0" fontId="44" fillId="0" borderId="2" xfId="12" applyFont="1" applyBorder="1" applyAlignment="1">
      <alignment horizontal="left" vertical="center" wrapText="1"/>
    </xf>
    <xf numFmtId="0" fontId="44" fillId="0" borderId="3" xfId="12" applyFont="1" applyBorder="1" applyAlignment="1">
      <alignment horizontal="left" vertical="center" wrapText="1"/>
    </xf>
    <xf numFmtId="0" fontId="19" fillId="0" borderId="0" xfId="0" quotePrefix="1" applyFont="1" applyAlignment="1">
      <alignment horizontal="center" vertical="center" wrapText="1"/>
    </xf>
    <xf numFmtId="0" fontId="19" fillId="0" borderId="0" xfId="0" quotePrefix="1" applyFont="1" applyAlignment="1">
      <alignment horizontal="center" vertical="center"/>
    </xf>
    <xf numFmtId="0" fontId="44" fillId="4" borderId="30" xfId="12" applyFont="1" applyFill="1" applyBorder="1" applyAlignment="1">
      <alignment horizontal="left" vertical="center" wrapText="1"/>
    </xf>
    <xf numFmtId="0" fontId="18" fillId="0" borderId="0" xfId="20" applyFont="1" applyBorder="1" applyAlignment="1">
      <alignment horizontal="center" vertical="center"/>
    </xf>
    <xf numFmtId="0" fontId="19" fillId="0" borderId="0" xfId="20" quotePrefix="1" applyFont="1" applyBorder="1" applyAlignment="1">
      <alignment horizontal="center" vertical="center" wrapText="1"/>
    </xf>
    <xf numFmtId="0" fontId="20" fillId="0" borderId="0" xfId="20" applyFont="1" applyBorder="1" applyAlignment="1">
      <alignment horizontal="center" vertical="center"/>
    </xf>
    <xf numFmtId="0" fontId="18" fillId="0" borderId="0" xfId="20" applyFont="1" applyBorder="1" applyAlignment="1">
      <alignment horizontal="center"/>
    </xf>
    <xf numFmtId="0" fontId="18" fillId="0" borderId="0" xfId="20" quotePrefix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51" fillId="3" borderId="32" xfId="0" applyFont="1" applyFill="1" applyBorder="1" applyAlignment="1">
      <alignment horizontal="center" vertical="center"/>
    </xf>
    <xf numFmtId="0" fontId="51" fillId="3" borderId="29" xfId="0" applyFont="1" applyFill="1" applyBorder="1" applyAlignment="1">
      <alignment horizontal="center" vertical="center"/>
    </xf>
    <xf numFmtId="0" fontId="51" fillId="3" borderId="32" xfId="0" applyFont="1" applyFill="1" applyBorder="1" applyAlignment="1">
      <alignment horizontal="center" vertical="center" wrapText="1"/>
    </xf>
    <xf numFmtId="0" fontId="51" fillId="3" borderId="29" xfId="0" applyFont="1" applyFill="1" applyBorder="1" applyAlignment="1">
      <alignment horizontal="center" vertical="center" wrapText="1"/>
    </xf>
    <xf numFmtId="0" fontId="51" fillId="3" borderId="30" xfId="0" applyFont="1" applyFill="1" applyBorder="1" applyAlignment="1">
      <alignment horizontal="center" vertical="center"/>
    </xf>
    <xf numFmtId="0" fontId="1" fillId="0" borderId="4" xfId="12" applyFont="1" applyBorder="1" applyAlignment="1">
      <alignment horizontal="center" vertical="center" wrapText="1"/>
    </xf>
    <xf numFmtId="0" fontId="1" fillId="0" borderId="14" xfId="12" applyFont="1" applyBorder="1" applyAlignment="1">
      <alignment horizontal="center" vertical="center" wrapText="1"/>
    </xf>
    <xf numFmtId="0" fontId="18" fillId="0" borderId="0" xfId="20" quotePrefix="1" applyFont="1" applyBorder="1" applyAlignment="1">
      <alignment horizontal="center" vertical="center"/>
    </xf>
    <xf numFmtId="0" fontId="1" fillId="0" borderId="0" xfId="20" applyFont="1" applyBorder="1" applyAlignment="1">
      <alignment vertical="center" wrapText="1"/>
    </xf>
    <xf numFmtId="0" fontId="1" fillId="0" borderId="18" xfId="20" applyFont="1" applyBorder="1" applyAlignment="1">
      <alignment vertical="center" wrapText="1"/>
    </xf>
    <xf numFmtId="0" fontId="17" fillId="0" borderId="4" xfId="20" applyFont="1" applyBorder="1" applyAlignment="1">
      <alignment horizontal="left" vertical="center"/>
    </xf>
    <xf numFmtId="0" fontId="17" fillId="0" borderId="0" xfId="20" applyFont="1" applyBorder="1" applyAlignment="1">
      <alignment horizontal="left" vertical="center"/>
    </xf>
    <xf numFmtId="0" fontId="17" fillId="0" borderId="18" xfId="20" applyFont="1" applyBorder="1" applyAlignment="1">
      <alignment horizontal="left" vertical="center"/>
    </xf>
    <xf numFmtId="0" fontId="1" fillId="0" borderId="0" xfId="20" applyFont="1" applyBorder="1" applyAlignment="1">
      <alignment horizontal="justify" vertical="center"/>
    </xf>
    <xf numFmtId="0" fontId="1" fillId="0" borderId="18" xfId="20" applyFont="1" applyBorder="1" applyAlignment="1">
      <alignment horizontal="justify" vertical="center"/>
    </xf>
    <xf numFmtId="0" fontId="19" fillId="0" borderId="0" xfId="20" applyFont="1" applyBorder="1" applyAlignment="1">
      <alignment horizontal="center" vertical="center"/>
    </xf>
    <xf numFmtId="0" fontId="20" fillId="2" borderId="4" xfId="20" applyFont="1" applyFill="1" applyBorder="1" applyAlignment="1">
      <alignment horizontal="center" vertical="center"/>
    </xf>
    <xf numFmtId="0" fontId="20" fillId="2" borderId="0" xfId="20" applyFont="1" applyFill="1" applyBorder="1" applyAlignment="1">
      <alignment horizontal="center" vertical="center"/>
    </xf>
    <xf numFmtId="0" fontId="20" fillId="2" borderId="18" xfId="20" applyFont="1" applyFill="1" applyBorder="1" applyAlignment="1">
      <alignment horizontal="center" vertical="center"/>
    </xf>
    <xf numFmtId="0" fontId="17" fillId="0" borderId="4" xfId="20" applyFont="1" applyBorder="1" applyAlignment="1">
      <alignment horizontal="left" vertical="center" wrapText="1"/>
    </xf>
    <xf numFmtId="0" fontId="17" fillId="0" borderId="0" xfId="20" applyFont="1" applyBorder="1" applyAlignment="1">
      <alignment horizontal="left" vertical="center" wrapText="1"/>
    </xf>
    <xf numFmtId="0" fontId="17" fillId="0" borderId="18" xfId="20" applyFont="1" applyBorder="1" applyAlignment="1">
      <alignment horizontal="left" vertical="center" wrapText="1"/>
    </xf>
    <xf numFmtId="0" fontId="17" fillId="0" borderId="0" xfId="20" applyFont="1" applyBorder="1" applyAlignment="1">
      <alignment horizontal="justify" vertical="center"/>
    </xf>
    <xf numFmtId="0" fontId="17" fillId="0" borderId="18" xfId="20" applyFont="1" applyBorder="1" applyAlignment="1">
      <alignment horizontal="justify" vertical="center"/>
    </xf>
    <xf numFmtId="0" fontId="17" fillId="2" borderId="17" xfId="20" applyFont="1" applyFill="1" applyBorder="1" applyAlignment="1">
      <alignment horizontal="center" vertical="center" wrapText="1"/>
    </xf>
    <xf numFmtId="0" fontId="17" fillId="2" borderId="19" xfId="20" applyFont="1" applyFill="1" applyBorder="1" applyAlignment="1">
      <alignment horizontal="center" vertical="center" wrapText="1"/>
    </xf>
    <xf numFmtId="0" fontId="17" fillId="2" borderId="21" xfId="20" applyFont="1" applyFill="1" applyBorder="1" applyAlignment="1">
      <alignment horizontal="center" vertical="center" wrapText="1"/>
    </xf>
    <xf numFmtId="0" fontId="1" fillId="0" borderId="0" xfId="20" applyFont="1" applyBorder="1" applyAlignment="1">
      <alignment horizontal="justify" vertical="center" wrapText="1"/>
    </xf>
    <xf numFmtId="0" fontId="17" fillId="0" borderId="0" xfId="20" applyFont="1" applyBorder="1" applyAlignment="1">
      <alignment horizontal="justify" vertical="center" wrapText="1"/>
    </xf>
    <xf numFmtId="0" fontId="17" fillId="0" borderId="18" xfId="2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47" fillId="0" borderId="4" xfId="12" applyFont="1" applyBorder="1" applyAlignment="1">
      <alignment horizontal="left" wrapText="1"/>
    </xf>
    <xf numFmtId="0" fontId="47" fillId="0" borderId="0" xfId="12" applyFont="1" applyBorder="1" applyAlignment="1">
      <alignment horizontal="left" wrapText="1"/>
    </xf>
    <xf numFmtId="0" fontId="47" fillId="0" borderId="14" xfId="12" applyFont="1" applyBorder="1" applyAlignment="1">
      <alignment horizontal="left" wrapText="1"/>
    </xf>
    <xf numFmtId="0" fontId="47" fillId="0" borderId="18" xfId="12" applyFont="1" applyBorder="1" applyAlignment="1">
      <alignment horizontal="left" wrapText="1"/>
    </xf>
    <xf numFmtId="0" fontId="18" fillId="0" borderId="0" xfId="10" applyFont="1" applyAlignment="1">
      <alignment horizontal="center"/>
    </xf>
    <xf numFmtId="0" fontId="18" fillId="0" borderId="0" xfId="10" quotePrefix="1" applyFont="1" applyAlignment="1">
      <alignment horizontal="center" vertical="center"/>
    </xf>
    <xf numFmtId="0" fontId="18" fillId="0" borderId="0" xfId="10" applyFont="1" applyAlignment="1">
      <alignment horizontal="center" vertical="center"/>
    </xf>
    <xf numFmtId="0" fontId="19" fillId="0" borderId="0" xfId="10" applyFont="1" applyAlignment="1">
      <alignment horizontal="center" vertical="center"/>
    </xf>
    <xf numFmtId="0" fontId="20" fillId="0" borderId="0" xfId="10" applyFont="1" applyAlignment="1">
      <alignment horizontal="center" vertical="center"/>
    </xf>
    <xf numFmtId="0" fontId="20" fillId="2" borderId="1" xfId="10" applyFont="1" applyFill="1" applyBorder="1" applyAlignment="1">
      <alignment horizontal="center" vertical="center"/>
    </xf>
    <xf numFmtId="0" fontId="20" fillId="2" borderId="2" xfId="10" applyFont="1" applyFill="1" applyBorder="1" applyAlignment="1">
      <alignment horizontal="center" vertical="center"/>
    </xf>
    <xf numFmtId="0" fontId="20" fillId="2" borderId="16" xfId="10" applyFont="1" applyFill="1" applyBorder="1" applyAlignment="1">
      <alignment horizontal="center" vertical="center"/>
    </xf>
    <xf numFmtId="0" fontId="20" fillId="2" borderId="6" xfId="10" applyFont="1" applyFill="1" applyBorder="1" applyAlignment="1">
      <alignment horizontal="center" vertical="center"/>
    </xf>
    <xf numFmtId="0" fontId="20" fillId="2" borderId="7" xfId="10" applyFont="1" applyFill="1" applyBorder="1" applyAlignment="1">
      <alignment horizontal="center" vertical="center"/>
    </xf>
    <xf numFmtId="0" fontId="20" fillId="2" borderId="20" xfId="10" applyFont="1" applyFill="1" applyBorder="1" applyAlignment="1">
      <alignment horizontal="center" vertical="center"/>
    </xf>
    <xf numFmtId="0" fontId="20" fillId="2" borderId="41" xfId="10" applyFont="1" applyFill="1" applyBorder="1" applyAlignment="1">
      <alignment horizontal="center" vertical="center"/>
    </xf>
    <xf numFmtId="0" fontId="20" fillId="2" borderId="42" xfId="10" applyFont="1" applyFill="1" applyBorder="1" applyAlignment="1">
      <alignment horizontal="center" vertical="center"/>
    </xf>
    <xf numFmtId="0" fontId="20" fillId="2" borderId="43" xfId="10" applyFont="1" applyFill="1" applyBorder="1" applyAlignment="1">
      <alignment horizontal="center" vertical="center"/>
    </xf>
    <xf numFmtId="3" fontId="20" fillId="2" borderId="22" xfId="10" applyNumberFormat="1" applyFont="1" applyFill="1" applyBorder="1" applyAlignment="1">
      <alignment horizontal="center" vertical="center"/>
    </xf>
    <xf numFmtId="3" fontId="20" fillId="2" borderId="3" xfId="10" applyNumberFormat="1" applyFont="1" applyFill="1" applyBorder="1" applyAlignment="1">
      <alignment horizontal="center" vertical="center"/>
    </xf>
    <xf numFmtId="3" fontId="20" fillId="2" borderId="23" xfId="10" applyNumberFormat="1" applyFont="1" applyFill="1" applyBorder="1" applyAlignment="1">
      <alignment horizontal="center" vertical="center"/>
    </xf>
    <xf numFmtId="3" fontId="20" fillId="2" borderId="15" xfId="10" applyNumberFormat="1" applyFont="1" applyFill="1" applyBorder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10" quotePrefix="1" applyFont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15" fillId="0" borderId="0" xfId="10" applyFont="1" applyAlignment="1">
      <alignment horizontal="center" vertical="center"/>
    </xf>
    <xf numFmtId="0" fontId="10" fillId="2" borderId="1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/>
    </xf>
    <xf numFmtId="0" fontId="10" fillId="2" borderId="16" xfId="12" applyFont="1" applyFill="1" applyBorder="1" applyAlignment="1">
      <alignment horizontal="center" vertical="center"/>
    </xf>
    <xf numFmtId="0" fontId="10" fillId="2" borderId="6" xfId="12" applyFont="1" applyFill="1" applyBorder="1" applyAlignment="1">
      <alignment horizontal="center" vertical="center"/>
    </xf>
    <xf numFmtId="0" fontId="10" fillId="2" borderId="7" xfId="12" applyFont="1" applyFill="1" applyBorder="1" applyAlignment="1">
      <alignment horizontal="center" vertical="center"/>
    </xf>
    <xf numFmtId="0" fontId="10" fillId="2" borderId="20" xfId="12" applyFont="1" applyFill="1" applyBorder="1" applyAlignment="1">
      <alignment horizontal="center" vertical="center"/>
    </xf>
    <xf numFmtId="0" fontId="10" fillId="2" borderId="22" xfId="12" applyFont="1" applyFill="1" applyBorder="1" applyAlignment="1">
      <alignment horizontal="center" vertical="center" wrapText="1"/>
    </xf>
    <xf numFmtId="0" fontId="10" fillId="2" borderId="23" xfId="12" applyFont="1" applyFill="1" applyBorder="1" applyAlignment="1">
      <alignment horizontal="center" vertical="center" wrapText="1"/>
    </xf>
    <xf numFmtId="3" fontId="10" fillId="2" borderId="3" xfId="12" applyNumberFormat="1" applyFont="1" applyFill="1" applyBorder="1" applyAlignment="1">
      <alignment horizontal="center" vertical="center"/>
    </xf>
    <xf numFmtId="3" fontId="10" fillId="2" borderId="15" xfId="12" applyNumberFormat="1" applyFont="1" applyFill="1" applyBorder="1" applyAlignment="1">
      <alignment horizontal="center" vertical="center"/>
    </xf>
    <xf numFmtId="0" fontId="20" fillId="2" borderId="1" xfId="12" applyFont="1" applyFill="1" applyBorder="1" applyAlignment="1">
      <alignment horizontal="center" vertical="center"/>
    </xf>
    <xf numFmtId="0" fontId="20" fillId="2" borderId="16" xfId="12" applyFont="1" applyFill="1" applyBorder="1" applyAlignment="1">
      <alignment horizontal="center" vertical="center"/>
    </xf>
    <xf numFmtId="0" fontId="20" fillId="2" borderId="6" xfId="12" applyFont="1" applyFill="1" applyBorder="1" applyAlignment="1">
      <alignment horizontal="center" vertical="center"/>
    </xf>
    <xf numFmtId="0" fontId="20" fillId="2" borderId="20" xfId="12" applyFont="1" applyFill="1" applyBorder="1" applyAlignment="1">
      <alignment horizontal="center" vertical="center"/>
    </xf>
    <xf numFmtId="0" fontId="20" fillId="2" borderId="41" xfId="12" applyFont="1" applyFill="1" applyBorder="1" applyAlignment="1">
      <alignment horizontal="center" vertical="center"/>
    </xf>
    <xf numFmtId="0" fontId="20" fillId="2" borderId="42" xfId="12" applyFont="1" applyFill="1" applyBorder="1" applyAlignment="1">
      <alignment horizontal="center" vertical="center"/>
    </xf>
    <xf numFmtId="0" fontId="20" fillId="2" borderId="43" xfId="12" applyFont="1" applyFill="1" applyBorder="1" applyAlignment="1">
      <alignment horizontal="center" vertical="center"/>
    </xf>
    <xf numFmtId="3" fontId="20" fillId="2" borderId="11" xfId="12" applyNumberFormat="1" applyFont="1" applyFill="1" applyBorder="1" applyAlignment="1">
      <alignment horizontal="center" vertical="center"/>
    </xf>
    <xf numFmtId="3" fontId="20" fillId="2" borderId="13" xfId="12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" fillId="0" borderId="0" xfId="12" applyAlignment="1">
      <alignment horizontal="center"/>
    </xf>
    <xf numFmtId="0" fontId="38" fillId="0" borderId="0" xfId="12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1" fillId="0" borderId="0" xfId="0" quotePrefix="1" applyFont="1" applyAlignment="1">
      <alignment horizontal="center" vertical="center"/>
    </xf>
    <xf numFmtId="0" fontId="41" fillId="0" borderId="0" xfId="0" quotePrefix="1" applyFont="1" applyAlignment="1">
      <alignment horizontal="center" vertical="center" wrapText="1"/>
    </xf>
    <xf numFmtId="0" fontId="19" fillId="0" borderId="0" xfId="23" applyFont="1" applyBorder="1" applyAlignment="1">
      <alignment horizontal="center"/>
    </xf>
    <xf numFmtId="0" fontId="56" fillId="7" borderId="1" xfId="23" applyFont="1" applyFill="1" applyBorder="1" applyAlignment="1">
      <alignment horizontal="center" vertical="center"/>
    </xf>
    <xf numFmtId="0" fontId="56" fillId="7" borderId="6" xfId="23" applyFont="1" applyFill="1" applyBorder="1" applyAlignment="1">
      <alignment horizontal="center" vertical="center"/>
    </xf>
    <xf numFmtId="0" fontId="57" fillId="7" borderId="32" xfId="23" applyFont="1" applyFill="1" applyBorder="1" applyAlignment="1">
      <alignment horizontal="center" vertical="center"/>
    </xf>
    <xf numFmtId="0" fontId="57" fillId="7" borderId="29" xfId="23" applyFont="1" applyFill="1" applyBorder="1" applyAlignment="1">
      <alignment horizontal="center" vertical="center"/>
    </xf>
    <xf numFmtId="0" fontId="57" fillId="7" borderId="3" xfId="23" applyFont="1" applyFill="1" applyBorder="1" applyAlignment="1">
      <alignment horizontal="center" vertical="center"/>
    </xf>
    <xf numFmtId="0" fontId="57" fillId="7" borderId="15" xfId="23" applyFont="1" applyFill="1" applyBorder="1" applyAlignment="1">
      <alignment horizontal="center" vertical="center"/>
    </xf>
    <xf numFmtId="0" fontId="22" fillId="0" borderId="0" xfId="0" applyFont="1" applyAlignment="1"/>
    <xf numFmtId="0" fontId="1" fillId="0" borderId="1" xfId="20" applyFont="1" applyBorder="1" applyAlignment="1">
      <alignment horizontal="center" vertical="center"/>
    </xf>
    <xf numFmtId="0" fontId="1" fillId="0" borderId="2" xfId="20" applyFont="1" applyBorder="1" applyAlignment="1">
      <alignment vertical="center"/>
    </xf>
    <xf numFmtId="4" fontId="1" fillId="0" borderId="22" xfId="20" applyNumberFormat="1" applyFont="1" applyBorder="1" applyAlignment="1">
      <alignment horizontal="right" vertical="center"/>
    </xf>
    <xf numFmtId="4" fontId="1" fillId="0" borderId="10" xfId="20" applyNumberFormat="1" applyFont="1" applyBorder="1" applyAlignment="1">
      <alignment horizontal="center" vertical="center"/>
    </xf>
    <xf numFmtId="0" fontId="1" fillId="0" borderId="4" xfId="20" applyFont="1" applyBorder="1" applyAlignment="1">
      <alignment horizontal="center" vertical="center"/>
    </xf>
    <xf numFmtId="4" fontId="1" fillId="0" borderId="24" xfId="20" applyNumberFormat="1" applyFont="1" applyBorder="1" applyAlignment="1">
      <alignment horizontal="right" vertical="center"/>
    </xf>
    <xf numFmtId="0" fontId="1" fillId="0" borderId="0" xfId="20" quotePrefix="1" applyFont="1" applyBorder="1" applyAlignment="1">
      <alignment horizontal="left" vertical="center"/>
    </xf>
    <xf numFmtId="0" fontId="1" fillId="0" borderId="6" xfId="20" applyFont="1" applyBorder="1" applyAlignment="1">
      <alignment vertical="center"/>
    </xf>
    <xf numFmtId="0" fontId="1" fillId="0" borderId="7" xfId="20" applyFont="1" applyBorder="1" applyAlignment="1">
      <alignment vertical="center"/>
    </xf>
    <xf numFmtId="4" fontId="1" fillId="0" borderId="8" xfId="20" applyNumberFormat="1" applyFont="1" applyBorder="1" applyAlignment="1">
      <alignment horizontal="center" vertical="center"/>
    </xf>
    <xf numFmtId="0" fontId="1" fillId="0" borderId="9" xfId="20" applyFont="1" applyBorder="1" applyAlignment="1">
      <alignment vertical="center"/>
    </xf>
    <xf numFmtId="4" fontId="1" fillId="0" borderId="9" xfId="20" applyNumberFormat="1" applyFont="1" applyBorder="1" applyAlignment="1">
      <alignment horizontal="center" vertical="center"/>
    </xf>
    <xf numFmtId="0" fontId="1" fillId="0" borderId="1" xfId="20" applyFont="1" applyBorder="1" applyAlignment="1">
      <alignment vertical="center"/>
    </xf>
    <xf numFmtId="4" fontId="1" fillId="0" borderId="5" xfId="20" applyNumberFormat="1" applyFont="1" applyBorder="1" applyAlignment="1">
      <alignment horizontal="center" vertical="center"/>
    </xf>
    <xf numFmtId="4" fontId="1" fillId="0" borderId="23" xfId="20" applyNumberFormat="1" applyFont="1" applyBorder="1" applyAlignment="1">
      <alignment horizontal="right" vertical="center"/>
    </xf>
    <xf numFmtId="0" fontId="1" fillId="0" borderId="8" xfId="20" applyFont="1" applyBorder="1" applyAlignment="1">
      <alignment horizontal="center" vertical="center"/>
    </xf>
    <xf numFmtId="4" fontId="1" fillId="0" borderId="0" xfId="20" applyNumberFormat="1" applyFont="1" applyBorder="1" applyAlignment="1">
      <alignment horizontal="right" vertical="center"/>
    </xf>
    <xf numFmtId="0" fontId="1" fillId="0" borderId="0" xfId="20" applyFont="1" applyBorder="1" applyAlignment="1">
      <alignment horizontal="center" vertical="center"/>
    </xf>
    <xf numFmtId="0" fontId="1" fillId="2" borderId="2" xfId="20" applyFont="1" applyFill="1" applyBorder="1" applyAlignment="1">
      <alignment vertical="center"/>
    </xf>
    <xf numFmtId="4" fontId="1" fillId="2" borderId="22" xfId="20" applyNumberFormat="1" applyFont="1" applyFill="1" applyBorder="1" applyAlignment="1">
      <alignment horizontal="right" vertical="center"/>
    </xf>
    <xf numFmtId="0" fontId="1" fillId="2" borderId="11" xfId="20" applyFont="1" applyFill="1" applyBorder="1" applyAlignment="1">
      <alignment horizontal="center" vertical="center"/>
    </xf>
    <xf numFmtId="0" fontId="1" fillId="2" borderId="0" xfId="20" applyFont="1" applyFill="1" applyBorder="1" applyAlignment="1">
      <alignment horizontal="centerContinuous" vertical="center"/>
    </xf>
    <xf numFmtId="0" fontId="1" fillId="2" borderId="6" xfId="20" applyFont="1" applyFill="1" applyBorder="1" applyAlignment="1">
      <alignment vertical="center"/>
    </xf>
    <xf numFmtId="0" fontId="1" fillId="2" borderId="7" xfId="20" applyFont="1" applyFill="1" applyBorder="1" applyAlignment="1">
      <alignment vertical="center"/>
    </xf>
    <xf numFmtId="4" fontId="1" fillId="2" borderId="23" xfId="20" applyNumberFormat="1" applyFont="1" applyFill="1" applyBorder="1" applyAlignment="1">
      <alignment horizontal="right" vertical="center"/>
    </xf>
    <xf numFmtId="0" fontId="1" fillId="2" borderId="13" xfId="20" applyFont="1" applyFill="1" applyBorder="1" applyAlignment="1">
      <alignment horizontal="center" vertical="center"/>
    </xf>
    <xf numFmtId="0" fontId="1" fillId="0" borderId="17" xfId="20" applyFont="1" applyBorder="1" applyAlignment="1">
      <alignment vertical="center"/>
    </xf>
    <xf numFmtId="4" fontId="1" fillId="0" borderId="3" xfId="20" applyNumberFormat="1" applyFont="1" applyBorder="1" applyAlignment="1">
      <alignment horizontal="right" vertical="center"/>
    </xf>
    <xf numFmtId="0" fontId="1" fillId="0" borderId="19" xfId="20" applyFont="1" applyBorder="1" applyAlignment="1">
      <alignment vertical="center"/>
    </xf>
    <xf numFmtId="4" fontId="1" fillId="0" borderId="14" xfId="20" applyNumberFormat="1" applyFont="1" applyBorder="1" applyAlignment="1">
      <alignment horizontal="right" vertical="center"/>
    </xf>
    <xf numFmtId="0" fontId="4" fillId="0" borderId="0" xfId="20" applyFont="1" applyBorder="1"/>
    <xf numFmtId="3" fontId="4" fillId="0" borderId="0" xfId="20" applyNumberFormat="1" applyFont="1" applyBorder="1"/>
    <xf numFmtId="0" fontId="1" fillId="0" borderId="21" xfId="20" applyFont="1" applyBorder="1" applyAlignment="1">
      <alignment vertical="center"/>
    </xf>
    <xf numFmtId="4" fontId="1" fillId="0" borderId="15" xfId="20" applyNumberFormat="1" applyFont="1" applyBorder="1" applyAlignment="1">
      <alignment horizontal="right" vertical="center"/>
    </xf>
    <xf numFmtId="0" fontId="1" fillId="2" borderId="17" xfId="20" applyFont="1" applyFill="1" applyBorder="1" applyAlignment="1">
      <alignment vertical="center"/>
    </xf>
    <xf numFmtId="4" fontId="1" fillId="2" borderId="3" xfId="20" applyNumberFormat="1" applyFont="1" applyFill="1" applyBorder="1" applyAlignment="1">
      <alignment horizontal="right" vertical="center"/>
    </xf>
    <xf numFmtId="0" fontId="1" fillId="2" borderId="21" xfId="20" applyFont="1" applyFill="1" applyBorder="1" applyAlignment="1">
      <alignment vertical="center"/>
    </xf>
    <xf numFmtId="4" fontId="1" fillId="2" borderId="15" xfId="2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quotePrefix="1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vertical="center"/>
    </xf>
    <xf numFmtId="167" fontId="1" fillId="2" borderId="1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3" fontId="1" fillId="0" borderId="24" xfId="0" applyNumberFormat="1" applyFont="1" applyFill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</cellXfs>
  <cellStyles count="25">
    <cellStyle name="Euro" xfId="1" xr:uid="{00000000-0005-0000-0000-000000000000}"/>
    <cellStyle name="Millares 2" xfId="2" xr:uid="{00000000-0005-0000-0000-000001000000}"/>
    <cellStyle name="Millares 3" xfId="3" xr:uid="{00000000-0005-0000-0000-000002000000}"/>
    <cellStyle name="Millares 4" xfId="4" xr:uid="{00000000-0005-0000-0000-000003000000}"/>
    <cellStyle name="Moneda 2" xfId="5" xr:uid="{00000000-0005-0000-0000-000004000000}"/>
    <cellStyle name="Moneda 3" xfId="6" xr:uid="{00000000-0005-0000-0000-000005000000}"/>
    <cellStyle name="Moneda 3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0" xr:uid="{00000000-0005-0000-0000-00000A000000}"/>
    <cellStyle name="Normal 3" xfId="11" xr:uid="{00000000-0005-0000-0000-00000B000000}"/>
    <cellStyle name="Normal 3 2" xfId="12" xr:uid="{00000000-0005-0000-0000-00000C000000}"/>
    <cellStyle name="Normal 3 3" xfId="13" xr:uid="{00000000-0005-0000-0000-00000D000000}"/>
    <cellStyle name="Normal 4" xfId="14" xr:uid="{00000000-0005-0000-0000-00000E000000}"/>
    <cellStyle name="Normal 4 2" xfId="15" xr:uid="{00000000-0005-0000-0000-00000F000000}"/>
    <cellStyle name="Normal 5" xfId="16" xr:uid="{00000000-0005-0000-0000-000010000000}"/>
    <cellStyle name="Normal 6" xfId="17" xr:uid="{00000000-0005-0000-0000-000011000000}"/>
    <cellStyle name="Normal 6 2" xfId="18" xr:uid="{00000000-0005-0000-0000-000012000000}"/>
    <cellStyle name="Normal 7" xfId="19" xr:uid="{00000000-0005-0000-0000-000013000000}"/>
    <cellStyle name="Normal_ANEXO LEY 05" xfId="20" xr:uid="{00000000-0005-0000-0000-000014000000}"/>
    <cellStyle name="Normal_ANEXO LEY 06" xfId="21" xr:uid="{00000000-0005-0000-0000-000015000000}"/>
    <cellStyle name="Normal_FICHASPPTO2002 2" xfId="22" xr:uid="{00000000-0005-0000-0000-000016000000}"/>
    <cellStyle name="Normal_presentacion.cp2008" xfId="23" xr:uid="{00000000-0005-0000-0000-000017000000}"/>
    <cellStyle name="Normal_presentacion28nov_" xfId="24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200025</xdr:rowOff>
    </xdr:from>
    <xdr:to>
      <xdr:col>3</xdr:col>
      <xdr:colOff>0</xdr:colOff>
      <xdr:row>7</xdr:row>
      <xdr:rowOff>19050</xdr:rowOff>
    </xdr:to>
    <xdr:sp macro="" textlink="">
      <xdr:nvSpPr>
        <xdr:cNvPr id="983633" name="Rectángulo 1">
          <a:extLst>
            <a:ext uri="{FF2B5EF4-FFF2-40B4-BE49-F238E27FC236}">
              <a16:creationId xmlns:a16="http://schemas.microsoft.com/office/drawing/2014/main" id="{BB20FCC8-BF8E-4162-8878-7E1E607002DD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5343525" cy="12096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200025</xdr:colOff>
      <xdr:row>2</xdr:row>
      <xdr:rowOff>28575</xdr:rowOff>
    </xdr:from>
    <xdr:to>
      <xdr:col>0</xdr:col>
      <xdr:colOff>600075</xdr:colOff>
      <xdr:row>4</xdr:row>
      <xdr:rowOff>47625</xdr:rowOff>
    </xdr:to>
    <xdr:pic>
      <xdr:nvPicPr>
        <xdr:cNvPr id="983634" name="Imagen 1" descr="E:\LICENCIADO\ESCUDO.jpg">
          <a:extLst>
            <a:ext uri="{FF2B5EF4-FFF2-40B4-BE49-F238E27FC236}">
              <a16:creationId xmlns:a16="http://schemas.microsoft.com/office/drawing/2014/main" id="{72E8DBE0-C624-4D73-9EE1-EE9DB550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85775"/>
          <a:ext cx="400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2</xdr:row>
      <xdr:rowOff>19050</xdr:rowOff>
    </xdr:from>
    <xdr:to>
      <xdr:col>2</xdr:col>
      <xdr:colOff>1114425</xdr:colOff>
      <xdr:row>3</xdr:row>
      <xdr:rowOff>28575</xdr:rowOff>
    </xdr:to>
    <xdr:pic>
      <xdr:nvPicPr>
        <xdr:cNvPr id="983635" name="Imagen 2">
          <a:extLst>
            <a:ext uri="{FF2B5EF4-FFF2-40B4-BE49-F238E27FC236}">
              <a16:creationId xmlns:a16="http://schemas.microsoft.com/office/drawing/2014/main" id="{EF053B65-1E78-463B-8655-AFFD1FFEF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476250"/>
          <a:ext cx="1009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4</xdr:row>
      <xdr:rowOff>38100</xdr:rowOff>
    </xdr:to>
    <xdr:sp macro="" textlink="">
      <xdr:nvSpPr>
        <xdr:cNvPr id="985569" name="Rectángulo 1">
          <a:extLst>
            <a:ext uri="{FF2B5EF4-FFF2-40B4-BE49-F238E27FC236}">
              <a16:creationId xmlns:a16="http://schemas.microsoft.com/office/drawing/2014/main" id="{8D83A0E5-E8F3-4C22-80A2-CFDA142808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77375" cy="10572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333375</xdr:colOff>
      <xdr:row>0</xdr:row>
      <xdr:rowOff>85725</xdr:rowOff>
    </xdr:from>
    <xdr:to>
      <xdr:col>2</xdr:col>
      <xdr:colOff>228600</xdr:colOff>
      <xdr:row>3</xdr:row>
      <xdr:rowOff>19050</xdr:rowOff>
    </xdr:to>
    <xdr:pic>
      <xdr:nvPicPr>
        <xdr:cNvPr id="985570" name="Imagen 1" descr="E:\LICENCIADO\ESCUDO.jpg">
          <a:extLst>
            <a:ext uri="{FF2B5EF4-FFF2-40B4-BE49-F238E27FC236}">
              <a16:creationId xmlns:a16="http://schemas.microsoft.com/office/drawing/2014/main" id="{B1D7FB9A-DF20-4D06-A6AD-15E3E6FF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85725"/>
          <a:ext cx="476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333375</xdr:colOff>
      <xdr:row>0</xdr:row>
      <xdr:rowOff>152400</xdr:rowOff>
    </xdr:from>
    <xdr:to>
      <xdr:col>8</xdr:col>
      <xdr:colOff>752475</xdr:colOff>
      <xdr:row>2</xdr:row>
      <xdr:rowOff>95250</xdr:rowOff>
    </xdr:to>
    <xdr:pic>
      <xdr:nvPicPr>
        <xdr:cNvPr id="985571" name="Imagen 1">
          <a:extLst>
            <a:ext uri="{FF2B5EF4-FFF2-40B4-BE49-F238E27FC236}">
              <a16:creationId xmlns:a16="http://schemas.microsoft.com/office/drawing/2014/main" id="{E85140B7-F953-4C9A-8BC0-54D7DE68C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52400"/>
          <a:ext cx="1400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895350</xdr:colOff>
      <xdr:row>4</xdr:row>
      <xdr:rowOff>57150</xdr:rowOff>
    </xdr:to>
    <xdr:sp macro="" textlink="">
      <xdr:nvSpPr>
        <xdr:cNvPr id="978525" name="Rectángulo 1">
          <a:extLst>
            <a:ext uri="{FF2B5EF4-FFF2-40B4-BE49-F238E27FC236}">
              <a16:creationId xmlns:a16="http://schemas.microsoft.com/office/drawing/2014/main" id="{00A1EA69-00EB-4F6A-A695-F64740257C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934200" cy="10001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95250</xdr:rowOff>
    </xdr:from>
    <xdr:to>
      <xdr:col>3</xdr:col>
      <xdr:colOff>85725</xdr:colOff>
      <xdr:row>2</xdr:row>
      <xdr:rowOff>171450</xdr:rowOff>
    </xdr:to>
    <xdr:pic>
      <xdr:nvPicPr>
        <xdr:cNvPr id="978526" name="Imagen 1" descr="E:\LICENCIADO\ESCUDO.jpg">
          <a:extLst>
            <a:ext uri="{FF2B5EF4-FFF2-40B4-BE49-F238E27FC236}">
              <a16:creationId xmlns:a16="http://schemas.microsoft.com/office/drawing/2014/main" id="{D99CDE15-E1C6-42E5-AC04-6DCBB31E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5250"/>
          <a:ext cx="409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485775</xdr:colOff>
      <xdr:row>0</xdr:row>
      <xdr:rowOff>209550</xdr:rowOff>
    </xdr:from>
    <xdr:to>
      <xdr:col>5</xdr:col>
      <xdr:colOff>742950</xdr:colOff>
      <xdr:row>2</xdr:row>
      <xdr:rowOff>76200</xdr:rowOff>
    </xdr:to>
    <xdr:pic>
      <xdr:nvPicPr>
        <xdr:cNvPr id="978527" name="Imagen 1">
          <a:extLst>
            <a:ext uri="{FF2B5EF4-FFF2-40B4-BE49-F238E27FC236}">
              <a16:creationId xmlns:a16="http://schemas.microsoft.com/office/drawing/2014/main" id="{4966EC0F-391F-492E-B160-9BAE0380F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09550"/>
          <a:ext cx="13716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895350</xdr:colOff>
      <xdr:row>4</xdr:row>
      <xdr:rowOff>57150</xdr:rowOff>
    </xdr:to>
    <xdr:sp macro="" textlink="">
      <xdr:nvSpPr>
        <xdr:cNvPr id="981594" name="Rectángulo 1">
          <a:extLst>
            <a:ext uri="{FF2B5EF4-FFF2-40B4-BE49-F238E27FC236}">
              <a16:creationId xmlns:a16="http://schemas.microsoft.com/office/drawing/2014/main" id="{991B652A-217E-4CB7-93D0-8F829D3771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934200" cy="838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0</xdr:row>
      <xdr:rowOff>57150</xdr:rowOff>
    </xdr:from>
    <xdr:to>
      <xdr:col>2</xdr:col>
      <xdr:colOff>85725</xdr:colOff>
      <xdr:row>3</xdr:row>
      <xdr:rowOff>133350</xdr:rowOff>
    </xdr:to>
    <xdr:pic>
      <xdr:nvPicPr>
        <xdr:cNvPr id="981595" name="Imagen 1" descr="E:\LICENCIADO\ESCUDO.jpg">
          <a:extLst>
            <a:ext uri="{FF2B5EF4-FFF2-40B4-BE49-F238E27FC236}">
              <a16:creationId xmlns:a16="http://schemas.microsoft.com/office/drawing/2014/main" id="{4839B3BC-ECD4-4178-961B-2B6AB093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514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657225</xdr:colOff>
      <xdr:row>0</xdr:row>
      <xdr:rowOff>142875</xdr:rowOff>
    </xdr:from>
    <xdr:to>
      <xdr:col>4</xdr:col>
      <xdr:colOff>752475</xdr:colOff>
      <xdr:row>2</xdr:row>
      <xdr:rowOff>152400</xdr:rowOff>
    </xdr:to>
    <xdr:pic>
      <xdr:nvPicPr>
        <xdr:cNvPr id="981596" name="Imagen 1">
          <a:extLst>
            <a:ext uri="{FF2B5EF4-FFF2-40B4-BE49-F238E27FC236}">
              <a16:creationId xmlns:a16="http://schemas.microsoft.com/office/drawing/2014/main" id="{169301F2-1128-48E7-BC40-B7057E736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2875"/>
          <a:ext cx="1257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18</xdr:col>
      <xdr:colOff>0</xdr:colOff>
      <xdr:row>4</xdr:row>
      <xdr:rowOff>66675</xdr:rowOff>
    </xdr:to>
    <xdr:sp macro="" textlink="">
      <xdr:nvSpPr>
        <xdr:cNvPr id="972673" name="Rectángulo 1">
          <a:extLst>
            <a:ext uri="{FF2B5EF4-FFF2-40B4-BE49-F238E27FC236}">
              <a16:creationId xmlns:a16="http://schemas.microsoft.com/office/drawing/2014/main" id="{5CAC4D3B-1CD0-4B5F-B6AE-ACD0023F5167}"/>
            </a:ext>
          </a:extLst>
        </xdr:cNvPr>
        <xdr:cNvSpPr>
          <a:spLocks noChangeArrowheads="1"/>
        </xdr:cNvSpPr>
      </xdr:nvSpPr>
      <xdr:spPr bwMode="auto">
        <a:xfrm>
          <a:off x="0" y="19050"/>
          <a:ext cx="13906500" cy="8001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219075</xdr:colOff>
      <xdr:row>0</xdr:row>
      <xdr:rowOff>85725</xdr:rowOff>
    </xdr:from>
    <xdr:to>
      <xdr:col>7</xdr:col>
      <xdr:colOff>704850</xdr:colOff>
      <xdr:row>3</xdr:row>
      <xdr:rowOff>152400</xdr:rowOff>
    </xdr:to>
    <xdr:pic>
      <xdr:nvPicPr>
        <xdr:cNvPr id="972674" name="Imagen 1" descr="E:\LICENCIADO\ESCUDO.jpg">
          <a:extLst>
            <a:ext uri="{FF2B5EF4-FFF2-40B4-BE49-F238E27FC236}">
              <a16:creationId xmlns:a16="http://schemas.microsoft.com/office/drawing/2014/main" id="{28E9B33A-9BE5-4864-AC04-F430A5D6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5725"/>
          <a:ext cx="485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676275</xdr:colOff>
      <xdr:row>0</xdr:row>
      <xdr:rowOff>180975</xdr:rowOff>
    </xdr:from>
    <xdr:to>
      <xdr:col>16</xdr:col>
      <xdr:colOff>1047750</xdr:colOff>
      <xdr:row>3</xdr:row>
      <xdr:rowOff>66675</xdr:rowOff>
    </xdr:to>
    <xdr:pic>
      <xdr:nvPicPr>
        <xdr:cNvPr id="972675" name="Imagen 1">
          <a:extLst>
            <a:ext uri="{FF2B5EF4-FFF2-40B4-BE49-F238E27FC236}">
              <a16:creationId xmlns:a16="http://schemas.microsoft.com/office/drawing/2014/main" id="{88C905DA-487D-4EB4-AC06-CB9EE4401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80975"/>
          <a:ext cx="1457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9</xdr:col>
      <xdr:colOff>47625</xdr:colOff>
      <xdr:row>5</xdr:row>
      <xdr:rowOff>38100</xdr:rowOff>
    </xdr:to>
    <xdr:sp macro="" textlink="">
      <xdr:nvSpPr>
        <xdr:cNvPr id="973679" name="Rectángulo 2">
          <a:extLst>
            <a:ext uri="{FF2B5EF4-FFF2-40B4-BE49-F238E27FC236}">
              <a16:creationId xmlns:a16="http://schemas.microsoft.com/office/drawing/2014/main" id="{70D82BE2-6953-4CA3-8C8B-81BBEBF35D15}"/>
            </a:ext>
          </a:extLst>
        </xdr:cNvPr>
        <xdr:cNvSpPr>
          <a:spLocks noChangeArrowheads="1"/>
        </xdr:cNvSpPr>
      </xdr:nvSpPr>
      <xdr:spPr bwMode="auto">
        <a:xfrm>
          <a:off x="0" y="19050"/>
          <a:ext cx="8839200" cy="1019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161925</xdr:rowOff>
    </xdr:from>
    <xdr:to>
      <xdr:col>5</xdr:col>
      <xdr:colOff>9525</xdr:colOff>
      <xdr:row>4</xdr:row>
      <xdr:rowOff>47625</xdr:rowOff>
    </xdr:to>
    <xdr:pic>
      <xdr:nvPicPr>
        <xdr:cNvPr id="973680" name="Imagen 1" descr="E:\LICENCIADO\ESCUDO.jpg">
          <a:extLst>
            <a:ext uri="{FF2B5EF4-FFF2-40B4-BE49-F238E27FC236}">
              <a16:creationId xmlns:a16="http://schemas.microsoft.com/office/drawing/2014/main" id="{28C2B453-DBD1-4451-AB03-F1643AFD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542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6115050</xdr:colOff>
      <xdr:row>0</xdr:row>
      <xdr:rowOff>171450</xdr:rowOff>
    </xdr:from>
    <xdr:to>
      <xdr:col>8</xdr:col>
      <xdr:colOff>885825</xdr:colOff>
      <xdr:row>3</xdr:row>
      <xdr:rowOff>0</xdr:rowOff>
    </xdr:to>
    <xdr:pic>
      <xdr:nvPicPr>
        <xdr:cNvPr id="973681" name="Imagen 2">
          <a:extLst>
            <a:ext uri="{FF2B5EF4-FFF2-40B4-BE49-F238E27FC236}">
              <a16:creationId xmlns:a16="http://schemas.microsoft.com/office/drawing/2014/main" id="{26BC7BA7-2D24-4483-AE5E-3FDD2B26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71450"/>
          <a:ext cx="1400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2867026</xdr:colOff>
      <xdr:row>17</xdr:row>
      <xdr:rowOff>152402</xdr:rowOff>
    </xdr:from>
    <xdr:to>
      <xdr:col>2</xdr:col>
      <xdr:colOff>57151</xdr:colOff>
      <xdr:row>19</xdr:row>
      <xdr:rowOff>9526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2C192C5-D127-4BFE-AD0A-35C9F45871A7}"/>
            </a:ext>
          </a:extLst>
        </xdr:cNvPr>
        <xdr:cNvSpPr txBox="1"/>
      </xdr:nvSpPr>
      <xdr:spPr>
        <a:xfrm>
          <a:off x="2924176" y="3228977"/>
          <a:ext cx="800100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(INIFEEC)</a:t>
          </a:r>
        </a:p>
      </xdr:txBody>
    </xdr:sp>
    <xdr:clientData/>
  </xdr:twoCellAnchor>
  <xdr:twoCellAnchor>
    <xdr:from>
      <xdr:col>1</xdr:col>
      <xdr:colOff>2971800</xdr:colOff>
      <xdr:row>18</xdr:row>
      <xdr:rowOff>190500</xdr:rowOff>
    </xdr:from>
    <xdr:to>
      <xdr:col>2</xdr:col>
      <xdr:colOff>304800</xdr:colOff>
      <xdr:row>20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0896B67-7AEB-427B-B782-640E3888368A}"/>
            </a:ext>
          </a:extLst>
        </xdr:cNvPr>
        <xdr:cNvSpPr txBox="1"/>
      </xdr:nvSpPr>
      <xdr:spPr>
        <a:xfrm>
          <a:off x="3028950" y="3438525"/>
          <a:ext cx="9429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(INIFEEC)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952500</xdr:colOff>
      <xdr:row>5</xdr:row>
      <xdr:rowOff>28575</xdr:rowOff>
    </xdr:to>
    <xdr:sp macro="" textlink="">
      <xdr:nvSpPr>
        <xdr:cNvPr id="991641" name="Rectángulo 2">
          <a:extLst>
            <a:ext uri="{FF2B5EF4-FFF2-40B4-BE49-F238E27FC236}">
              <a16:creationId xmlns:a16="http://schemas.microsoft.com/office/drawing/2014/main" id="{5E5A2B63-A9B1-428E-9690-02504C4FBF71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12934950" cy="9525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438150</xdr:colOff>
      <xdr:row>0</xdr:row>
      <xdr:rowOff>114300</xdr:rowOff>
    </xdr:from>
    <xdr:to>
      <xdr:col>1</xdr:col>
      <xdr:colOff>1095375</xdr:colOff>
      <xdr:row>4</xdr:row>
      <xdr:rowOff>76200</xdr:rowOff>
    </xdr:to>
    <xdr:pic>
      <xdr:nvPicPr>
        <xdr:cNvPr id="991642" name="Imagen 1" descr="E:\LICENCIADO\ESCUDO.jpg">
          <a:extLst>
            <a:ext uri="{FF2B5EF4-FFF2-40B4-BE49-F238E27FC236}">
              <a16:creationId xmlns:a16="http://schemas.microsoft.com/office/drawing/2014/main" id="{00678A41-7811-4498-9C27-77982B11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14300"/>
          <a:ext cx="657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714375</xdr:colOff>
      <xdr:row>0</xdr:row>
      <xdr:rowOff>190500</xdr:rowOff>
    </xdr:from>
    <xdr:to>
      <xdr:col>10</xdr:col>
      <xdr:colOff>581025</xdr:colOff>
      <xdr:row>3</xdr:row>
      <xdr:rowOff>180975</xdr:rowOff>
    </xdr:to>
    <xdr:pic>
      <xdr:nvPicPr>
        <xdr:cNvPr id="991643" name="Imagen 4">
          <a:extLst>
            <a:ext uri="{FF2B5EF4-FFF2-40B4-BE49-F238E27FC236}">
              <a16:creationId xmlns:a16="http://schemas.microsoft.com/office/drawing/2014/main" id="{FE7949C6-D2D5-4ACF-8E1F-43370FB92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5" y="190500"/>
          <a:ext cx="1695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952500</xdr:colOff>
      <xdr:row>5</xdr:row>
      <xdr:rowOff>19050</xdr:rowOff>
    </xdr:to>
    <xdr:sp macro="" textlink="">
      <xdr:nvSpPr>
        <xdr:cNvPr id="988627" name="Rectángulo 1">
          <a:extLst>
            <a:ext uri="{FF2B5EF4-FFF2-40B4-BE49-F238E27FC236}">
              <a16:creationId xmlns:a16="http://schemas.microsoft.com/office/drawing/2014/main" id="{A90A71D6-8230-4013-96BB-E45A9F34CF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610350" cy="1143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623455</xdr:colOff>
      <xdr:row>2</xdr:row>
      <xdr:rowOff>17319</xdr:rowOff>
    </xdr:from>
    <xdr:to>
      <xdr:col>5</xdr:col>
      <xdr:colOff>372342</xdr:colOff>
      <xdr:row>2</xdr:row>
      <xdr:rowOff>493569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35BFCCD-6026-4F66-991F-138D8277DA63}"/>
            </a:ext>
          </a:extLst>
        </xdr:cNvPr>
        <xdr:cNvSpPr txBox="1"/>
      </xdr:nvSpPr>
      <xdr:spPr>
        <a:xfrm>
          <a:off x="623455" y="216478"/>
          <a:ext cx="5394614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ISSSTECAM CUOTAS OBRERO</a:t>
          </a:r>
          <a:r>
            <a:rPr lang="es-MX" sz="12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</a:t>
          </a:r>
          <a:r>
            <a:rPr lang="es-MX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PATRONAL E INTERESES DE PRESTAMOS A CARGO DE LOS SUJETOS OBLIGADOS POR LA LEY</a:t>
          </a:r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266700</xdr:colOff>
      <xdr:row>0</xdr:row>
      <xdr:rowOff>171450</xdr:rowOff>
    </xdr:from>
    <xdr:to>
      <xdr:col>0</xdr:col>
      <xdr:colOff>790575</xdr:colOff>
      <xdr:row>2</xdr:row>
      <xdr:rowOff>323850</xdr:rowOff>
    </xdr:to>
    <xdr:pic>
      <xdr:nvPicPr>
        <xdr:cNvPr id="988629" name="Imagen 1" descr="E:\LICENCIADO\ESCUDO.jpg">
          <a:extLst>
            <a:ext uri="{FF2B5EF4-FFF2-40B4-BE49-F238E27FC236}">
              <a16:creationId xmlns:a16="http://schemas.microsoft.com/office/drawing/2014/main" id="{880B118E-1BE6-46C6-99D2-60F9914D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1450"/>
          <a:ext cx="5238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828675</xdr:colOff>
      <xdr:row>0</xdr:row>
      <xdr:rowOff>142875</xdr:rowOff>
    </xdr:from>
    <xdr:to>
      <xdr:col>5</xdr:col>
      <xdr:colOff>866775</xdr:colOff>
      <xdr:row>2</xdr:row>
      <xdr:rowOff>57150</xdr:rowOff>
    </xdr:to>
    <xdr:pic>
      <xdr:nvPicPr>
        <xdr:cNvPr id="988630" name="Imagen 1">
          <a:extLst>
            <a:ext uri="{FF2B5EF4-FFF2-40B4-BE49-F238E27FC236}">
              <a16:creationId xmlns:a16="http://schemas.microsoft.com/office/drawing/2014/main" id="{B6C5FD7F-E115-4305-873E-9F08A4FC6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42875"/>
          <a:ext cx="10191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1000125</xdr:colOff>
      <xdr:row>5</xdr:row>
      <xdr:rowOff>19050</xdr:rowOff>
    </xdr:to>
    <xdr:sp macro="" textlink="">
      <xdr:nvSpPr>
        <xdr:cNvPr id="996878" name="Rectángulo 1">
          <a:extLst>
            <a:ext uri="{FF2B5EF4-FFF2-40B4-BE49-F238E27FC236}">
              <a16:creationId xmlns:a16="http://schemas.microsoft.com/office/drawing/2014/main" id="{E8B4DA0F-EBC9-439E-9FBF-EE4599D2A1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53400" cy="11239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623455</xdr:colOff>
      <xdr:row>2</xdr:row>
      <xdr:rowOff>17319</xdr:rowOff>
    </xdr:from>
    <xdr:to>
      <xdr:col>3</xdr:col>
      <xdr:colOff>372342</xdr:colOff>
      <xdr:row>3</xdr:row>
      <xdr:rowOff>77932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AE792ED-D087-47D4-A5DD-6735F50B9655}"/>
            </a:ext>
          </a:extLst>
        </xdr:cNvPr>
        <xdr:cNvSpPr txBox="1"/>
      </xdr:nvSpPr>
      <xdr:spPr>
        <a:xfrm>
          <a:off x="623455" y="424296"/>
          <a:ext cx="6901296" cy="528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PROGRAMAS CON RECURSOS CONCURRENTES POR  </a:t>
          </a:r>
        </a:p>
        <a:p>
          <a:pPr algn="ctr"/>
          <a:r>
            <a:rPr lang="es-MX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ORDEN DE GOBIERNO</a:t>
          </a:r>
          <a:endParaRPr lang="es-MX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371475</xdr:colOff>
      <xdr:row>0</xdr:row>
      <xdr:rowOff>104775</xdr:rowOff>
    </xdr:from>
    <xdr:to>
      <xdr:col>0</xdr:col>
      <xdr:colOff>923925</xdr:colOff>
      <xdr:row>2</xdr:row>
      <xdr:rowOff>314325</xdr:rowOff>
    </xdr:to>
    <xdr:pic>
      <xdr:nvPicPr>
        <xdr:cNvPr id="996880" name="Imagen 1" descr="E:\LICENCIADO\ESCUDO.jpg">
          <a:extLst>
            <a:ext uri="{FF2B5EF4-FFF2-40B4-BE49-F238E27FC236}">
              <a16:creationId xmlns:a16="http://schemas.microsoft.com/office/drawing/2014/main" id="{4D56A04F-3FC4-461D-8F79-2E2C9075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775"/>
          <a:ext cx="552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495300</xdr:colOff>
      <xdr:row>0</xdr:row>
      <xdr:rowOff>161925</xdr:rowOff>
    </xdr:from>
    <xdr:to>
      <xdr:col>3</xdr:col>
      <xdr:colOff>657225</xdr:colOff>
      <xdr:row>2</xdr:row>
      <xdr:rowOff>142875</xdr:rowOff>
    </xdr:to>
    <xdr:pic>
      <xdr:nvPicPr>
        <xdr:cNvPr id="996881" name="Imagen 1">
          <a:extLst>
            <a:ext uri="{FF2B5EF4-FFF2-40B4-BE49-F238E27FC236}">
              <a16:creationId xmlns:a16="http://schemas.microsoft.com/office/drawing/2014/main" id="{BE13CFF3-28A0-4AF5-9BA2-6D7A7BCD4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61925"/>
          <a:ext cx="1238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848592</xdr:colOff>
      <xdr:row>6</xdr:row>
      <xdr:rowOff>346363</xdr:rowOff>
    </xdr:from>
    <xdr:to>
      <xdr:col>3</xdr:col>
      <xdr:colOff>43297</xdr:colOff>
      <xdr:row>10</xdr:row>
      <xdr:rowOff>155864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F637056-8057-47B3-84B7-A5E2D4DB38A9}"/>
            </a:ext>
          </a:extLst>
        </xdr:cNvPr>
        <xdr:cNvSpPr txBox="1"/>
      </xdr:nvSpPr>
      <xdr:spPr>
        <a:xfrm>
          <a:off x="6927274" y="1575954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853787</xdr:colOff>
      <xdr:row>10</xdr:row>
      <xdr:rowOff>152398</xdr:rowOff>
    </xdr:from>
    <xdr:to>
      <xdr:col>3</xdr:col>
      <xdr:colOff>48492</xdr:colOff>
      <xdr:row>11</xdr:row>
      <xdr:rowOff>152399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823512A-18CC-4510-8449-1529E5D0D2AE}"/>
            </a:ext>
          </a:extLst>
        </xdr:cNvPr>
        <xdr:cNvSpPr txBox="1"/>
      </xdr:nvSpPr>
      <xdr:spPr>
        <a:xfrm>
          <a:off x="6932469" y="1780307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867642</xdr:colOff>
      <xdr:row>11</xdr:row>
      <xdr:rowOff>174911</xdr:rowOff>
    </xdr:from>
    <xdr:to>
      <xdr:col>3</xdr:col>
      <xdr:colOff>62347</xdr:colOff>
      <xdr:row>12</xdr:row>
      <xdr:rowOff>174912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5049A67-C90D-41F7-9641-C72761CAA278}"/>
            </a:ext>
          </a:extLst>
        </xdr:cNvPr>
        <xdr:cNvSpPr txBox="1"/>
      </xdr:nvSpPr>
      <xdr:spPr>
        <a:xfrm>
          <a:off x="6946324" y="2010638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872838</xdr:colOff>
      <xdr:row>16</xdr:row>
      <xdr:rowOff>154129</xdr:rowOff>
    </xdr:from>
    <xdr:to>
      <xdr:col>3</xdr:col>
      <xdr:colOff>67543</xdr:colOff>
      <xdr:row>17</xdr:row>
      <xdr:rowOff>154130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53E804C-72FB-4FB3-B67E-7635C5EA338E}"/>
            </a:ext>
          </a:extLst>
        </xdr:cNvPr>
        <xdr:cNvSpPr txBox="1"/>
      </xdr:nvSpPr>
      <xdr:spPr>
        <a:xfrm>
          <a:off x="6951520" y="3028947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878034</xdr:colOff>
      <xdr:row>17</xdr:row>
      <xdr:rowOff>159325</xdr:rowOff>
    </xdr:from>
    <xdr:to>
      <xdr:col>3</xdr:col>
      <xdr:colOff>72739</xdr:colOff>
      <xdr:row>18</xdr:row>
      <xdr:rowOff>159325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EDFCB5C4-7FF9-4865-8FF9-C5C51E74D8C4}"/>
            </a:ext>
          </a:extLst>
        </xdr:cNvPr>
        <xdr:cNvSpPr txBox="1"/>
      </xdr:nvSpPr>
      <xdr:spPr>
        <a:xfrm>
          <a:off x="6956716" y="3241961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857250</xdr:colOff>
      <xdr:row>35</xdr:row>
      <xdr:rowOff>138546</xdr:rowOff>
    </xdr:from>
    <xdr:to>
      <xdr:col>3</xdr:col>
      <xdr:colOff>51955</xdr:colOff>
      <xdr:row>36</xdr:row>
      <xdr:rowOff>138546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17FBA4CA-71DA-4AD3-948E-E8042333D307}"/>
            </a:ext>
          </a:extLst>
        </xdr:cNvPr>
        <xdr:cNvSpPr txBox="1"/>
      </xdr:nvSpPr>
      <xdr:spPr>
        <a:xfrm>
          <a:off x="6935932" y="7135091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853786</xdr:colOff>
      <xdr:row>36</xdr:row>
      <xdr:rowOff>152399</xdr:rowOff>
    </xdr:from>
    <xdr:to>
      <xdr:col>3</xdr:col>
      <xdr:colOff>48491</xdr:colOff>
      <xdr:row>37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8B1B1AD1-71CB-486D-A29D-22A964685803}"/>
            </a:ext>
          </a:extLst>
        </xdr:cNvPr>
        <xdr:cNvSpPr txBox="1"/>
      </xdr:nvSpPr>
      <xdr:spPr>
        <a:xfrm>
          <a:off x="6932468" y="7356763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858982</xdr:colOff>
      <xdr:row>37</xdr:row>
      <xdr:rowOff>148936</xdr:rowOff>
    </xdr:from>
    <xdr:to>
      <xdr:col>3</xdr:col>
      <xdr:colOff>53687</xdr:colOff>
      <xdr:row>38</xdr:row>
      <xdr:rowOff>148937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A9725A51-2E63-472D-A4EF-42D7CFA4C8AC}"/>
            </a:ext>
          </a:extLst>
        </xdr:cNvPr>
        <xdr:cNvSpPr txBox="1"/>
      </xdr:nvSpPr>
      <xdr:spPr>
        <a:xfrm>
          <a:off x="6937664" y="7561118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839931</xdr:colOff>
      <xdr:row>42</xdr:row>
      <xdr:rowOff>147204</xdr:rowOff>
    </xdr:from>
    <xdr:to>
      <xdr:col>3</xdr:col>
      <xdr:colOff>34636</xdr:colOff>
      <xdr:row>43</xdr:row>
      <xdr:rowOff>147205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7A7944DA-01B1-4D44-84D7-F86B5B7CAC42}"/>
            </a:ext>
          </a:extLst>
        </xdr:cNvPr>
        <xdr:cNvSpPr txBox="1"/>
      </xdr:nvSpPr>
      <xdr:spPr>
        <a:xfrm>
          <a:off x="6918613" y="8598477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845127</xdr:colOff>
      <xdr:row>43</xdr:row>
      <xdr:rowOff>161059</xdr:rowOff>
    </xdr:from>
    <xdr:to>
      <xdr:col>3</xdr:col>
      <xdr:colOff>39832</xdr:colOff>
      <xdr:row>44</xdr:row>
      <xdr:rowOff>161060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69C8950E-79B3-4357-B716-D29E706DEDD9}"/>
            </a:ext>
          </a:extLst>
        </xdr:cNvPr>
        <xdr:cNvSpPr txBox="1"/>
      </xdr:nvSpPr>
      <xdr:spPr>
        <a:xfrm>
          <a:off x="6923809" y="8820150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0</xdr:col>
      <xdr:colOff>86589</xdr:colOff>
      <xdr:row>49</xdr:row>
      <xdr:rowOff>103911</xdr:rowOff>
    </xdr:from>
    <xdr:to>
      <xdr:col>0</xdr:col>
      <xdr:colOff>406975</xdr:colOff>
      <xdr:row>50</xdr:row>
      <xdr:rowOff>155866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2A27D5A1-0D9D-4A54-B1D7-0CC10FB6DFF6}"/>
            </a:ext>
          </a:extLst>
        </xdr:cNvPr>
        <xdr:cNvSpPr txBox="1"/>
      </xdr:nvSpPr>
      <xdr:spPr>
        <a:xfrm>
          <a:off x="86589" y="10044547"/>
          <a:ext cx="320386" cy="225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839932</xdr:colOff>
      <xdr:row>22</xdr:row>
      <xdr:rowOff>147205</xdr:rowOff>
    </xdr:from>
    <xdr:to>
      <xdr:col>3</xdr:col>
      <xdr:colOff>34637</xdr:colOff>
      <xdr:row>23</xdr:row>
      <xdr:rowOff>147206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A7D927D2-BDF5-44FD-BB87-E6F10278FD50}"/>
            </a:ext>
          </a:extLst>
        </xdr:cNvPr>
        <xdr:cNvSpPr txBox="1"/>
      </xdr:nvSpPr>
      <xdr:spPr>
        <a:xfrm>
          <a:off x="6918614" y="4268932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813955</xdr:colOff>
      <xdr:row>25</xdr:row>
      <xdr:rowOff>147205</xdr:rowOff>
    </xdr:from>
    <xdr:to>
      <xdr:col>3</xdr:col>
      <xdr:colOff>8660</xdr:colOff>
      <xdr:row>26</xdr:row>
      <xdr:rowOff>147206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26A522B7-0DDC-478B-B0C1-09796C4AD3DC}"/>
            </a:ext>
          </a:extLst>
        </xdr:cNvPr>
        <xdr:cNvSpPr txBox="1"/>
      </xdr:nvSpPr>
      <xdr:spPr>
        <a:xfrm>
          <a:off x="6892637" y="4892387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  <xdr:twoCellAnchor>
    <xdr:from>
      <xdr:col>2</xdr:col>
      <xdr:colOff>857250</xdr:colOff>
      <xdr:row>38</xdr:row>
      <xdr:rowOff>138545</xdr:rowOff>
    </xdr:from>
    <xdr:to>
      <xdr:col>3</xdr:col>
      <xdr:colOff>51955</xdr:colOff>
      <xdr:row>39</xdr:row>
      <xdr:rowOff>138546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860A369E-EAAE-47CE-B0B2-EF5A1A647843}"/>
            </a:ext>
          </a:extLst>
        </xdr:cNvPr>
        <xdr:cNvSpPr txBox="1"/>
      </xdr:nvSpPr>
      <xdr:spPr>
        <a:xfrm>
          <a:off x="6935932" y="7758545"/>
          <a:ext cx="268432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*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190500</xdr:rowOff>
    </xdr:from>
    <xdr:to>
      <xdr:col>4</xdr:col>
      <xdr:colOff>657225</xdr:colOff>
      <xdr:row>2</xdr:row>
      <xdr:rowOff>152400</xdr:rowOff>
    </xdr:to>
    <xdr:pic>
      <xdr:nvPicPr>
        <xdr:cNvPr id="995416" name="Imagen 1">
          <a:extLst>
            <a:ext uri="{FF2B5EF4-FFF2-40B4-BE49-F238E27FC236}">
              <a16:creationId xmlns:a16="http://schemas.microsoft.com/office/drawing/2014/main" id="{A73D5C90-9F1C-4A00-9ADE-8F64AFE09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90500"/>
          <a:ext cx="1352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4</xdr:col>
      <xdr:colOff>1047750</xdr:colOff>
      <xdr:row>4</xdr:row>
      <xdr:rowOff>38100</xdr:rowOff>
    </xdr:to>
    <xdr:sp macro="" textlink="">
      <xdr:nvSpPr>
        <xdr:cNvPr id="995417" name="Rectángulo 1">
          <a:extLst>
            <a:ext uri="{FF2B5EF4-FFF2-40B4-BE49-F238E27FC236}">
              <a16:creationId xmlns:a16="http://schemas.microsoft.com/office/drawing/2014/main" id="{9BAD34EE-AAD1-4BCB-82E7-4BCACE9C8D0E}"/>
            </a:ext>
          </a:extLst>
        </xdr:cNvPr>
        <xdr:cNvSpPr>
          <a:spLocks noChangeArrowheads="1"/>
        </xdr:cNvSpPr>
      </xdr:nvSpPr>
      <xdr:spPr bwMode="auto">
        <a:xfrm>
          <a:off x="66675" y="0"/>
          <a:ext cx="9115425" cy="9906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676275</xdr:colOff>
      <xdr:row>0</xdr:row>
      <xdr:rowOff>66675</xdr:rowOff>
    </xdr:from>
    <xdr:to>
      <xdr:col>1</xdr:col>
      <xdr:colOff>1228725</xdr:colOff>
      <xdr:row>2</xdr:row>
      <xdr:rowOff>219075</xdr:rowOff>
    </xdr:to>
    <xdr:pic>
      <xdr:nvPicPr>
        <xdr:cNvPr id="995418" name="Imagen 1" descr="E:\LICENCIADO\ESCUDO.jpg">
          <a:extLst>
            <a:ext uri="{FF2B5EF4-FFF2-40B4-BE49-F238E27FC236}">
              <a16:creationId xmlns:a16="http://schemas.microsoft.com/office/drawing/2014/main" id="{342D2647-DA3B-4453-8E5D-829CAD6F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6675"/>
          <a:ext cx="552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1123950</xdr:colOff>
      <xdr:row>4</xdr:row>
      <xdr:rowOff>57150</xdr:rowOff>
    </xdr:to>
    <xdr:sp macro="" textlink="">
      <xdr:nvSpPr>
        <xdr:cNvPr id="971661" name="Rectángulo 1">
          <a:extLst>
            <a:ext uri="{FF2B5EF4-FFF2-40B4-BE49-F238E27FC236}">
              <a16:creationId xmlns:a16="http://schemas.microsoft.com/office/drawing/2014/main" id="{2BBFAEF3-AFF7-46FC-83FB-49A14BF7A0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77075" cy="11620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0</xdr:row>
      <xdr:rowOff>133350</xdr:rowOff>
    </xdr:from>
    <xdr:to>
      <xdr:col>6</xdr:col>
      <xdr:colOff>57150</xdr:colOff>
      <xdr:row>2</xdr:row>
      <xdr:rowOff>247650</xdr:rowOff>
    </xdr:to>
    <xdr:pic>
      <xdr:nvPicPr>
        <xdr:cNvPr id="971662" name="Imagen 1" descr="E:\LICENCIADO\ESCUDO.jpg">
          <a:extLst>
            <a:ext uri="{FF2B5EF4-FFF2-40B4-BE49-F238E27FC236}">
              <a16:creationId xmlns:a16="http://schemas.microsoft.com/office/drawing/2014/main" id="{5B293652-8BD6-4BAE-AA29-F0EDFD11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33350"/>
          <a:ext cx="485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4591050</xdr:colOff>
      <xdr:row>0</xdr:row>
      <xdr:rowOff>200025</xdr:rowOff>
    </xdr:from>
    <xdr:to>
      <xdr:col>8</xdr:col>
      <xdr:colOff>1085850</xdr:colOff>
      <xdr:row>2</xdr:row>
      <xdr:rowOff>123825</xdr:rowOff>
    </xdr:to>
    <xdr:pic>
      <xdr:nvPicPr>
        <xdr:cNvPr id="971663" name="Imagen 2">
          <a:extLst>
            <a:ext uri="{FF2B5EF4-FFF2-40B4-BE49-F238E27FC236}">
              <a16:creationId xmlns:a16="http://schemas.microsoft.com/office/drawing/2014/main" id="{E4CBF77D-49BB-4432-B6D6-4DA7FF2F6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200025"/>
          <a:ext cx="1381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1771650</xdr:colOff>
      <xdr:row>5</xdr:row>
      <xdr:rowOff>38100</xdr:rowOff>
    </xdr:to>
    <xdr:sp macro="" textlink="">
      <xdr:nvSpPr>
        <xdr:cNvPr id="994496" name="Rectángulo 1">
          <a:extLst>
            <a:ext uri="{FF2B5EF4-FFF2-40B4-BE49-F238E27FC236}">
              <a16:creationId xmlns:a16="http://schemas.microsoft.com/office/drawing/2014/main" id="{410A04A7-C786-4B15-A77B-97B69B790A76}"/>
            </a:ext>
          </a:extLst>
        </xdr:cNvPr>
        <xdr:cNvSpPr>
          <a:spLocks noChangeArrowheads="1"/>
        </xdr:cNvSpPr>
      </xdr:nvSpPr>
      <xdr:spPr bwMode="auto">
        <a:xfrm>
          <a:off x="0" y="47625"/>
          <a:ext cx="5353050" cy="1143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161925</xdr:colOff>
      <xdr:row>0</xdr:row>
      <xdr:rowOff>123825</xdr:rowOff>
    </xdr:from>
    <xdr:to>
      <xdr:col>0</xdr:col>
      <xdr:colOff>581025</xdr:colOff>
      <xdr:row>3</xdr:row>
      <xdr:rowOff>19050</xdr:rowOff>
    </xdr:to>
    <xdr:pic>
      <xdr:nvPicPr>
        <xdr:cNvPr id="994497" name="Imagen 1" descr="E:\LICENCIADO\ESCUDO.jpg">
          <a:extLst>
            <a:ext uri="{FF2B5EF4-FFF2-40B4-BE49-F238E27FC236}">
              <a16:creationId xmlns:a16="http://schemas.microsoft.com/office/drawing/2014/main" id="{FA7E1D20-1721-4AF9-821C-09C47CAE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419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</xdr:row>
      <xdr:rowOff>66675</xdr:rowOff>
    </xdr:from>
    <xdr:to>
      <xdr:col>1</xdr:col>
      <xdr:colOff>1762125</xdr:colOff>
      <xdr:row>23</xdr:row>
      <xdr:rowOff>0</xdr:rowOff>
    </xdr:to>
    <xdr:sp macro="" textlink="">
      <xdr:nvSpPr>
        <xdr:cNvPr id="994498" name="Rectángulo 1">
          <a:extLst>
            <a:ext uri="{FF2B5EF4-FFF2-40B4-BE49-F238E27FC236}">
              <a16:creationId xmlns:a16="http://schemas.microsoft.com/office/drawing/2014/main" id="{6C27CC07-861A-451A-849F-E2861E5BD096}"/>
            </a:ext>
          </a:extLst>
        </xdr:cNvPr>
        <xdr:cNvSpPr>
          <a:spLocks noChangeArrowheads="1"/>
        </xdr:cNvSpPr>
      </xdr:nvSpPr>
      <xdr:spPr bwMode="auto">
        <a:xfrm>
          <a:off x="0" y="3800475"/>
          <a:ext cx="5343525" cy="13906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19</xdr:row>
      <xdr:rowOff>9525</xdr:rowOff>
    </xdr:from>
    <xdr:to>
      <xdr:col>0</xdr:col>
      <xdr:colOff>571500</xdr:colOff>
      <xdr:row>20</xdr:row>
      <xdr:rowOff>238125</xdr:rowOff>
    </xdr:to>
    <xdr:pic>
      <xdr:nvPicPr>
        <xdr:cNvPr id="994499" name="Imagen 1" descr="E:\LICENCIADO\ESCUDO.jpg">
          <a:extLst>
            <a:ext uri="{FF2B5EF4-FFF2-40B4-BE49-F238E27FC236}">
              <a16:creationId xmlns:a16="http://schemas.microsoft.com/office/drawing/2014/main" id="{17BD615A-EA34-4869-A98C-92F353B1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905250"/>
          <a:ext cx="438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19</xdr:row>
      <xdr:rowOff>9525</xdr:rowOff>
    </xdr:from>
    <xdr:to>
      <xdr:col>1</xdr:col>
      <xdr:colOff>1552575</xdr:colOff>
      <xdr:row>20</xdr:row>
      <xdr:rowOff>9525</xdr:rowOff>
    </xdr:to>
    <xdr:pic>
      <xdr:nvPicPr>
        <xdr:cNvPr id="994500" name="Imagen 7">
          <a:extLst>
            <a:ext uri="{FF2B5EF4-FFF2-40B4-BE49-F238E27FC236}">
              <a16:creationId xmlns:a16="http://schemas.microsoft.com/office/drawing/2014/main" id="{B45D5689-149C-4D32-8C03-96DF8804F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905250"/>
          <a:ext cx="1009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704850</xdr:colOff>
      <xdr:row>0</xdr:row>
      <xdr:rowOff>142875</xdr:rowOff>
    </xdr:from>
    <xdr:to>
      <xdr:col>1</xdr:col>
      <xdr:colOff>1619250</xdr:colOff>
      <xdr:row>2</xdr:row>
      <xdr:rowOff>0</xdr:rowOff>
    </xdr:to>
    <xdr:pic>
      <xdr:nvPicPr>
        <xdr:cNvPr id="994501" name="Imagen 1">
          <a:extLst>
            <a:ext uri="{FF2B5EF4-FFF2-40B4-BE49-F238E27FC236}">
              <a16:creationId xmlns:a16="http://schemas.microsoft.com/office/drawing/2014/main" id="{A8307479-00A2-4BCA-88B3-0C984D085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42875"/>
          <a:ext cx="9144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2009775</xdr:colOff>
      <xdr:row>5</xdr:row>
      <xdr:rowOff>38100</xdr:rowOff>
    </xdr:to>
    <xdr:sp macro="" textlink="">
      <xdr:nvSpPr>
        <xdr:cNvPr id="993473" name="Rectángulo 1">
          <a:extLst>
            <a:ext uri="{FF2B5EF4-FFF2-40B4-BE49-F238E27FC236}">
              <a16:creationId xmlns:a16="http://schemas.microsoft.com/office/drawing/2014/main" id="{C57EC65D-7297-4757-A4D2-BF5FD69C3C6A}"/>
            </a:ext>
          </a:extLst>
        </xdr:cNvPr>
        <xdr:cNvSpPr>
          <a:spLocks noChangeArrowheads="1"/>
        </xdr:cNvSpPr>
      </xdr:nvSpPr>
      <xdr:spPr bwMode="auto">
        <a:xfrm>
          <a:off x="0" y="161925"/>
          <a:ext cx="5581650" cy="1400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1</xdr:row>
      <xdr:rowOff>95250</xdr:rowOff>
    </xdr:from>
    <xdr:to>
      <xdr:col>0</xdr:col>
      <xdr:colOff>619125</xdr:colOff>
      <xdr:row>2</xdr:row>
      <xdr:rowOff>285750</xdr:rowOff>
    </xdr:to>
    <xdr:pic>
      <xdr:nvPicPr>
        <xdr:cNvPr id="993474" name="Imagen 1" descr="E:\LICENCIADO\ESCUDO.jpg">
          <a:extLst>
            <a:ext uri="{FF2B5EF4-FFF2-40B4-BE49-F238E27FC236}">
              <a16:creationId xmlns:a16="http://schemas.microsoft.com/office/drawing/2014/main" id="{DC5DAF8E-9C6B-435C-9EEC-818BA2DB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57175"/>
          <a:ext cx="342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123825</xdr:rowOff>
    </xdr:from>
    <xdr:to>
      <xdr:col>1</xdr:col>
      <xdr:colOff>2009775</xdr:colOff>
      <xdr:row>21</xdr:row>
      <xdr:rowOff>38100</xdr:rowOff>
    </xdr:to>
    <xdr:sp macro="" textlink="">
      <xdr:nvSpPr>
        <xdr:cNvPr id="993475" name="Rectángulo 1">
          <a:extLst>
            <a:ext uri="{FF2B5EF4-FFF2-40B4-BE49-F238E27FC236}">
              <a16:creationId xmlns:a16="http://schemas.microsoft.com/office/drawing/2014/main" id="{73149695-2D2E-401D-AC35-9CDD30B4AFB4}"/>
            </a:ext>
          </a:extLst>
        </xdr:cNvPr>
        <xdr:cNvSpPr>
          <a:spLocks noChangeArrowheads="1"/>
        </xdr:cNvSpPr>
      </xdr:nvSpPr>
      <xdr:spPr bwMode="auto">
        <a:xfrm>
          <a:off x="0" y="4276725"/>
          <a:ext cx="5581650" cy="14382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17</xdr:row>
      <xdr:rowOff>57150</xdr:rowOff>
    </xdr:from>
    <xdr:to>
      <xdr:col>0</xdr:col>
      <xdr:colOff>676275</xdr:colOff>
      <xdr:row>18</xdr:row>
      <xdr:rowOff>152400</xdr:rowOff>
    </xdr:to>
    <xdr:pic>
      <xdr:nvPicPr>
        <xdr:cNvPr id="993476" name="Imagen 8" descr="E:\LICENCIADO\ESCUDO.jpg">
          <a:extLst>
            <a:ext uri="{FF2B5EF4-FFF2-40B4-BE49-F238E27FC236}">
              <a16:creationId xmlns:a16="http://schemas.microsoft.com/office/drawing/2014/main" id="{368C6B51-163B-4A86-A38B-D5BEF204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410075"/>
          <a:ext cx="438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17</xdr:row>
      <xdr:rowOff>47625</xdr:rowOff>
    </xdr:from>
    <xdr:to>
      <xdr:col>1</xdr:col>
      <xdr:colOff>1819275</xdr:colOff>
      <xdr:row>18</xdr:row>
      <xdr:rowOff>47625</xdr:rowOff>
    </xdr:to>
    <xdr:pic>
      <xdr:nvPicPr>
        <xdr:cNvPr id="993477" name="Imagen 1">
          <a:extLst>
            <a:ext uri="{FF2B5EF4-FFF2-40B4-BE49-F238E27FC236}">
              <a16:creationId xmlns:a16="http://schemas.microsoft.com/office/drawing/2014/main" id="{D4C8B4FE-9E0F-4788-AD5F-50944102A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4400550"/>
          <a:ext cx="1143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838200</xdr:colOff>
      <xdr:row>1</xdr:row>
      <xdr:rowOff>133350</xdr:rowOff>
    </xdr:from>
    <xdr:to>
      <xdr:col>1</xdr:col>
      <xdr:colOff>1847850</xdr:colOff>
      <xdr:row>2</xdr:row>
      <xdr:rowOff>95250</xdr:rowOff>
    </xdr:to>
    <xdr:pic>
      <xdr:nvPicPr>
        <xdr:cNvPr id="993478" name="Imagen 8">
          <a:extLst>
            <a:ext uri="{FF2B5EF4-FFF2-40B4-BE49-F238E27FC236}">
              <a16:creationId xmlns:a16="http://schemas.microsoft.com/office/drawing/2014/main" id="{EB82BA89-C875-4030-8B71-02FDDEF55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295275"/>
          <a:ext cx="1009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38100</xdr:rowOff>
    </xdr:to>
    <xdr:sp macro="" textlink="">
      <xdr:nvSpPr>
        <xdr:cNvPr id="987838" name="Rectángulo 1">
          <a:extLst>
            <a:ext uri="{FF2B5EF4-FFF2-40B4-BE49-F238E27FC236}">
              <a16:creationId xmlns:a16="http://schemas.microsoft.com/office/drawing/2014/main" id="{A9F053CD-0E46-46A3-B1A5-8E3964BE3306}"/>
            </a:ext>
          </a:extLst>
        </xdr:cNvPr>
        <xdr:cNvSpPr>
          <a:spLocks noChangeArrowheads="1"/>
        </xdr:cNvSpPr>
      </xdr:nvSpPr>
      <xdr:spPr bwMode="auto">
        <a:xfrm>
          <a:off x="0" y="161925"/>
          <a:ext cx="5629275" cy="10477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1</xdr:row>
      <xdr:rowOff>200025</xdr:rowOff>
    </xdr:from>
    <xdr:to>
      <xdr:col>0</xdr:col>
      <xdr:colOff>714375</xdr:colOff>
      <xdr:row>3</xdr:row>
      <xdr:rowOff>190500</xdr:rowOff>
    </xdr:to>
    <xdr:pic>
      <xdr:nvPicPr>
        <xdr:cNvPr id="987839" name="Imagen 1" descr="E:\LICENCIADO\ESCUDO.jpg">
          <a:extLst>
            <a:ext uri="{FF2B5EF4-FFF2-40B4-BE49-F238E27FC236}">
              <a16:creationId xmlns:a16="http://schemas.microsoft.com/office/drawing/2014/main" id="{C84CCAE6-5758-4D94-AAF4-C8C6B346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61950"/>
          <a:ext cx="600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22</xdr:row>
      <xdr:rowOff>9525</xdr:rowOff>
    </xdr:from>
    <xdr:to>
      <xdr:col>0</xdr:col>
      <xdr:colOff>1066800</xdr:colOff>
      <xdr:row>25</xdr:row>
      <xdr:rowOff>0</xdr:rowOff>
    </xdr:to>
    <xdr:pic>
      <xdr:nvPicPr>
        <xdr:cNvPr id="987840" name="Imagen 1" descr="E:\LICENCIADO\ESCUDO.jpg">
          <a:extLst>
            <a:ext uri="{FF2B5EF4-FFF2-40B4-BE49-F238E27FC236}">
              <a16:creationId xmlns:a16="http://schemas.microsoft.com/office/drawing/2014/main" id="{DF017106-652D-4339-BCF9-02C6D9B6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019550"/>
          <a:ext cx="542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20</xdr:row>
      <xdr:rowOff>133350</xdr:rowOff>
    </xdr:from>
    <xdr:to>
      <xdr:col>3</xdr:col>
      <xdr:colOff>1219200</xdr:colOff>
      <xdr:row>27</xdr:row>
      <xdr:rowOff>0</xdr:rowOff>
    </xdr:to>
    <xdr:sp macro="" textlink="">
      <xdr:nvSpPr>
        <xdr:cNvPr id="987841" name="Rectángulo 1">
          <a:extLst>
            <a:ext uri="{FF2B5EF4-FFF2-40B4-BE49-F238E27FC236}">
              <a16:creationId xmlns:a16="http://schemas.microsoft.com/office/drawing/2014/main" id="{5C781A92-F8CF-4E30-B17F-5E8303D81E51}"/>
            </a:ext>
          </a:extLst>
        </xdr:cNvPr>
        <xdr:cNvSpPr>
          <a:spLocks noChangeArrowheads="1"/>
        </xdr:cNvSpPr>
      </xdr:nvSpPr>
      <xdr:spPr bwMode="auto">
        <a:xfrm>
          <a:off x="28575" y="3905250"/>
          <a:ext cx="6819900" cy="10382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1228725</xdr:colOff>
      <xdr:row>22</xdr:row>
      <xdr:rowOff>133350</xdr:rowOff>
    </xdr:from>
    <xdr:to>
      <xdr:col>3</xdr:col>
      <xdr:colOff>1114425</xdr:colOff>
      <xdr:row>24</xdr:row>
      <xdr:rowOff>104775</xdr:rowOff>
    </xdr:to>
    <xdr:pic>
      <xdr:nvPicPr>
        <xdr:cNvPr id="987842" name="Imagen 6">
          <a:extLst>
            <a:ext uri="{FF2B5EF4-FFF2-40B4-BE49-F238E27FC236}">
              <a16:creationId xmlns:a16="http://schemas.microsoft.com/office/drawing/2014/main" id="{4B6F844C-2562-41B2-846B-8E0158AD9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143375"/>
          <a:ext cx="1200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0</xdr:rowOff>
    </xdr:from>
    <xdr:to>
      <xdr:col>1</xdr:col>
      <xdr:colOff>495300</xdr:colOff>
      <xdr:row>4</xdr:row>
      <xdr:rowOff>38100</xdr:rowOff>
    </xdr:to>
    <xdr:pic>
      <xdr:nvPicPr>
        <xdr:cNvPr id="984576" name="Imagen 1" descr="E:\LICENCIADO\ESCUDO.jpg">
          <a:extLst>
            <a:ext uri="{FF2B5EF4-FFF2-40B4-BE49-F238E27FC236}">
              <a16:creationId xmlns:a16="http://schemas.microsoft.com/office/drawing/2014/main" id="{B38B7770-A91C-4B48-8283-4EA89D26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504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12</xdr:col>
      <xdr:colOff>1009650</xdr:colOff>
      <xdr:row>5</xdr:row>
      <xdr:rowOff>0</xdr:rowOff>
    </xdr:to>
    <xdr:sp macro="" textlink="">
      <xdr:nvSpPr>
        <xdr:cNvPr id="984577" name="Rectángulo 1">
          <a:extLst>
            <a:ext uri="{FF2B5EF4-FFF2-40B4-BE49-F238E27FC236}">
              <a16:creationId xmlns:a16="http://schemas.microsoft.com/office/drawing/2014/main" id="{0F171AEB-E154-4948-9123-2E5E935D47CF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11906250" cy="8572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685800</xdr:colOff>
      <xdr:row>1</xdr:row>
      <xdr:rowOff>85725</xdr:rowOff>
    </xdr:from>
    <xdr:to>
      <xdr:col>12</xdr:col>
      <xdr:colOff>466725</xdr:colOff>
      <xdr:row>3</xdr:row>
      <xdr:rowOff>142875</xdr:rowOff>
    </xdr:to>
    <xdr:pic>
      <xdr:nvPicPr>
        <xdr:cNvPr id="984578" name="Imagen 1">
          <a:extLst>
            <a:ext uri="{FF2B5EF4-FFF2-40B4-BE49-F238E27FC236}">
              <a16:creationId xmlns:a16="http://schemas.microsoft.com/office/drawing/2014/main" id="{06285285-2B17-46D7-8707-6DF2BA609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161925"/>
          <a:ext cx="1304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1381125</xdr:colOff>
      <xdr:row>5</xdr:row>
      <xdr:rowOff>38100</xdr:rowOff>
    </xdr:to>
    <xdr:sp macro="" textlink="">
      <xdr:nvSpPr>
        <xdr:cNvPr id="977501" name="Rectángulo 1">
          <a:extLst>
            <a:ext uri="{FF2B5EF4-FFF2-40B4-BE49-F238E27FC236}">
              <a16:creationId xmlns:a16="http://schemas.microsoft.com/office/drawing/2014/main" id="{612E16D7-8679-44B5-8318-7472D74111B0}"/>
            </a:ext>
          </a:extLst>
        </xdr:cNvPr>
        <xdr:cNvSpPr>
          <a:spLocks noChangeArrowheads="1"/>
        </xdr:cNvSpPr>
      </xdr:nvSpPr>
      <xdr:spPr bwMode="auto">
        <a:xfrm>
          <a:off x="0" y="200025"/>
          <a:ext cx="6276975" cy="10096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1</xdr:row>
      <xdr:rowOff>171450</xdr:rowOff>
    </xdr:from>
    <xdr:to>
      <xdr:col>0</xdr:col>
      <xdr:colOff>771525</xdr:colOff>
      <xdr:row>3</xdr:row>
      <xdr:rowOff>238125</xdr:rowOff>
    </xdr:to>
    <xdr:pic>
      <xdr:nvPicPr>
        <xdr:cNvPr id="977502" name="Imagen 1" descr="E:\LICENCIADO\ESCUDO.jpg">
          <a:extLst>
            <a:ext uri="{FF2B5EF4-FFF2-40B4-BE49-F238E27FC236}">
              <a16:creationId xmlns:a16="http://schemas.microsoft.com/office/drawing/2014/main" id="{1ED58662-C0A4-4C6A-AB6E-6843716C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71475"/>
          <a:ext cx="457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</xdr:row>
      <xdr:rowOff>142875</xdr:rowOff>
    </xdr:from>
    <xdr:to>
      <xdr:col>1</xdr:col>
      <xdr:colOff>1352550</xdr:colOff>
      <xdr:row>2</xdr:row>
      <xdr:rowOff>238125</xdr:rowOff>
    </xdr:to>
    <xdr:pic>
      <xdr:nvPicPr>
        <xdr:cNvPr id="977503" name="Imagen 1">
          <a:extLst>
            <a:ext uri="{FF2B5EF4-FFF2-40B4-BE49-F238E27FC236}">
              <a16:creationId xmlns:a16="http://schemas.microsoft.com/office/drawing/2014/main" id="{86C047B2-E8B5-4FA2-AB13-E0DD766F4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42900"/>
          <a:ext cx="1085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1762125</xdr:colOff>
      <xdr:row>6</xdr:row>
      <xdr:rowOff>38100</xdr:rowOff>
    </xdr:to>
    <xdr:sp macro="" textlink="">
      <xdr:nvSpPr>
        <xdr:cNvPr id="979546" name="Rectángulo 1">
          <a:extLst>
            <a:ext uri="{FF2B5EF4-FFF2-40B4-BE49-F238E27FC236}">
              <a16:creationId xmlns:a16="http://schemas.microsoft.com/office/drawing/2014/main" id="{5D33A0D5-5B4E-424D-9883-5D438F4BB0C9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6076950" cy="1171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171450</xdr:rowOff>
    </xdr:from>
    <xdr:to>
      <xdr:col>0</xdr:col>
      <xdr:colOff>828675</xdr:colOff>
      <xdr:row>4</xdr:row>
      <xdr:rowOff>304800</xdr:rowOff>
    </xdr:to>
    <xdr:pic>
      <xdr:nvPicPr>
        <xdr:cNvPr id="979547" name="Imagen 1" descr="E:\LICENCIADO\ESCUDO.jpg">
          <a:extLst>
            <a:ext uri="{FF2B5EF4-FFF2-40B4-BE49-F238E27FC236}">
              <a16:creationId xmlns:a16="http://schemas.microsoft.com/office/drawing/2014/main" id="{26000E66-ED7B-49C4-B493-E5083A34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33400"/>
          <a:ext cx="466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3</xdr:row>
      <xdr:rowOff>219075</xdr:rowOff>
    </xdr:from>
    <xdr:to>
      <xdr:col>2</xdr:col>
      <xdr:colOff>1428750</xdr:colOff>
      <xdr:row>4</xdr:row>
      <xdr:rowOff>361950</xdr:rowOff>
    </xdr:to>
    <xdr:pic>
      <xdr:nvPicPr>
        <xdr:cNvPr id="979548" name="Imagen 1">
          <a:extLst>
            <a:ext uri="{FF2B5EF4-FFF2-40B4-BE49-F238E27FC236}">
              <a16:creationId xmlns:a16="http://schemas.microsoft.com/office/drawing/2014/main" id="{844F4B85-D623-44E4-A21E-4E4B4FA9D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885825"/>
          <a:ext cx="1219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590550</xdr:colOff>
      <xdr:row>4</xdr:row>
      <xdr:rowOff>38100</xdr:rowOff>
    </xdr:to>
    <xdr:sp macro="" textlink="">
      <xdr:nvSpPr>
        <xdr:cNvPr id="980570" name="Rectángulo 1">
          <a:extLst>
            <a:ext uri="{FF2B5EF4-FFF2-40B4-BE49-F238E27FC236}">
              <a16:creationId xmlns:a16="http://schemas.microsoft.com/office/drawing/2014/main" id="{673D105D-A683-4B6E-8E8B-82BAEB2BC0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610350" cy="9525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0</xdr:row>
      <xdr:rowOff>57150</xdr:rowOff>
    </xdr:from>
    <xdr:to>
      <xdr:col>1</xdr:col>
      <xdr:colOff>428625</xdr:colOff>
      <xdr:row>3</xdr:row>
      <xdr:rowOff>47625</xdr:rowOff>
    </xdr:to>
    <xdr:pic>
      <xdr:nvPicPr>
        <xdr:cNvPr id="980571" name="Imagen 1" descr="E:\LICENCIADO\ESCUDO.jpg">
          <a:extLst>
            <a:ext uri="{FF2B5EF4-FFF2-40B4-BE49-F238E27FC236}">
              <a16:creationId xmlns:a16="http://schemas.microsoft.com/office/drawing/2014/main" id="{0A05C058-E5F4-4480-B5C5-512A0A7C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7150"/>
          <a:ext cx="428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371475</xdr:colOff>
      <xdr:row>0</xdr:row>
      <xdr:rowOff>200025</xdr:rowOff>
    </xdr:from>
    <xdr:to>
      <xdr:col>4</xdr:col>
      <xdr:colOff>523875</xdr:colOff>
      <xdr:row>2</xdr:row>
      <xdr:rowOff>142875</xdr:rowOff>
    </xdr:to>
    <xdr:pic>
      <xdr:nvPicPr>
        <xdr:cNvPr id="980572" name="Imagen 1">
          <a:extLst>
            <a:ext uri="{FF2B5EF4-FFF2-40B4-BE49-F238E27FC236}">
              <a16:creationId xmlns:a16="http://schemas.microsoft.com/office/drawing/2014/main" id="{62B3E93E-A38B-4721-80EA-21B4810F2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200025"/>
          <a:ext cx="1238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F25"/>
  <sheetViews>
    <sheetView zoomScale="110" zoomScaleNormal="110" workbookViewId="0" xr3:uid="{AEA406A1-0E4B-5B11-9CD5-51D6E497D94C}">
      <selection activeCell="F15" sqref="F15"/>
    </sheetView>
  </sheetViews>
  <sheetFormatPr defaultColWidth="11.42578125" defaultRowHeight="12.75"/>
  <cols>
    <col min="1" max="1" width="39.42578125" style="174" customWidth="1"/>
    <col min="2" max="2" width="22.5703125" style="174" customWidth="1"/>
    <col min="3" max="3" width="18.140625" style="174" customWidth="1"/>
    <col min="4" max="5" width="11.42578125" style="174"/>
    <col min="6" max="6" width="21.28515625" style="174" customWidth="1"/>
    <col min="7" max="16384" width="11.42578125" style="174"/>
  </cols>
  <sheetData>
    <row r="2" spans="1:6" ht="23.25" customHeight="1"/>
    <row r="3" spans="1:6" ht="24.75" customHeight="1">
      <c r="A3" s="598" t="s">
        <v>0</v>
      </c>
      <c r="B3" s="598"/>
      <c r="C3" s="598"/>
    </row>
    <row r="4" spans="1:6" ht="16.5">
      <c r="A4" s="597" t="s">
        <v>1</v>
      </c>
      <c r="B4" s="597"/>
      <c r="C4" s="597"/>
    </row>
    <row r="5" spans="1:6" ht="16.5">
      <c r="A5" s="597" t="s">
        <v>2</v>
      </c>
      <c r="B5" s="597"/>
      <c r="C5" s="597"/>
    </row>
    <row r="6" spans="1:6" ht="15.75">
      <c r="A6" s="599" t="s">
        <v>3</v>
      </c>
      <c r="B6" s="599"/>
      <c r="C6" s="599"/>
    </row>
    <row r="8" spans="1:6" ht="9.75" customHeight="1" thickBot="1"/>
    <row r="9" spans="1:6" ht="92.25" customHeight="1" thickTop="1" thickBot="1">
      <c r="A9" s="220" t="s">
        <v>4</v>
      </c>
      <c r="B9" s="220" t="s">
        <v>5</v>
      </c>
      <c r="C9" s="296" t="s">
        <v>6</v>
      </c>
    </row>
    <row r="10" spans="1:6" ht="10.5" customHeight="1" thickTop="1">
      <c r="A10" s="223"/>
      <c r="B10" s="223"/>
      <c r="C10" s="223"/>
    </row>
    <row r="11" spans="1:6" ht="20.100000000000001" customHeight="1">
      <c r="A11" s="225" t="s">
        <v>7</v>
      </c>
      <c r="B11" s="228">
        <f>SUM(B12:B16)</f>
        <v>16068511033</v>
      </c>
      <c r="C11" s="234">
        <f>B11/B20*100</f>
        <v>81.806420544341393</v>
      </c>
      <c r="F11" s="179"/>
    </row>
    <row r="12" spans="1:6" ht="20.100000000000001" customHeight="1">
      <c r="A12" s="521" t="s">
        <v>8</v>
      </c>
      <c r="B12" s="226">
        <v>9246451154</v>
      </c>
      <c r="C12" s="224">
        <f>B12/B20*100</f>
        <v>47.074621294616051</v>
      </c>
      <c r="F12" s="522"/>
    </row>
    <row r="13" spans="1:6" ht="20.100000000000001" customHeight="1">
      <c r="A13" s="221" t="s">
        <v>9</v>
      </c>
      <c r="B13" s="226">
        <v>729067039</v>
      </c>
      <c r="C13" s="224">
        <f>B13/B20*100</f>
        <v>3.7117542922902973</v>
      </c>
      <c r="F13" s="522"/>
    </row>
    <row r="14" spans="1:6" ht="20.100000000000001" customHeight="1">
      <c r="A14" s="221" t="s">
        <v>10</v>
      </c>
      <c r="B14" s="226">
        <v>3069970698</v>
      </c>
      <c r="C14" s="224">
        <f>B14/B20*100</f>
        <v>15.629532410540012</v>
      </c>
      <c r="F14" s="522"/>
    </row>
    <row r="15" spans="1:6" ht="20.100000000000001" customHeight="1">
      <c r="A15" s="221" t="s">
        <v>11</v>
      </c>
      <c r="B15" s="226">
        <v>1359359355</v>
      </c>
      <c r="C15" s="224">
        <f>B15/B20*100+0.01</f>
        <v>6.9306364446359492</v>
      </c>
      <c r="F15" s="522"/>
    </row>
    <row r="16" spans="1:6" ht="20.100000000000001" customHeight="1">
      <c r="A16" s="221" t="s">
        <v>12</v>
      </c>
      <c r="B16" s="226">
        <v>1663662787</v>
      </c>
      <c r="C16" s="224">
        <f>B16/B20*100</f>
        <v>8.4698761022590805</v>
      </c>
      <c r="F16" s="522"/>
    </row>
    <row r="17" spans="1:6" ht="9.75" customHeight="1">
      <c r="A17" s="221"/>
      <c r="B17" s="227"/>
      <c r="C17" s="219"/>
    </row>
    <row r="18" spans="1:6" ht="19.5" customHeight="1">
      <c r="A18" s="225" t="s">
        <v>13</v>
      </c>
      <c r="B18" s="227">
        <f>SUM(B19)</f>
        <v>3573603762</v>
      </c>
      <c r="C18" s="234">
        <f>B18/B20*100</f>
        <v>18.193579455658611</v>
      </c>
      <c r="F18" s="522"/>
    </row>
    <row r="19" spans="1:6" ht="26.25" customHeight="1" thickBot="1">
      <c r="A19" s="222" t="s">
        <v>14</v>
      </c>
      <c r="B19" s="229">
        <v>3573603762</v>
      </c>
      <c r="C19" s="224">
        <f>B19/B20*100</f>
        <v>18.193579455658611</v>
      </c>
      <c r="F19" s="522"/>
    </row>
    <row r="20" spans="1:6" ht="17.25" thickTop="1" thickBot="1">
      <c r="A20" s="202" t="s">
        <v>15</v>
      </c>
      <c r="B20" s="249">
        <f>B11+B18</f>
        <v>19642114795</v>
      </c>
      <c r="C20" s="250">
        <f>C11+C18</f>
        <v>100</v>
      </c>
      <c r="F20" s="522"/>
    </row>
    <row r="21" spans="1:6" ht="15" thickTop="1">
      <c r="B21" s="179"/>
      <c r="C21" s="235"/>
      <c r="F21" s="522"/>
    </row>
    <row r="22" spans="1:6" ht="14.25">
      <c r="F22" s="522"/>
    </row>
    <row r="23" spans="1:6" ht="14.25">
      <c r="F23" s="522"/>
    </row>
    <row r="24" spans="1:6" ht="14.25">
      <c r="B24" s="179"/>
      <c r="F24" s="522"/>
    </row>
    <row r="25" spans="1:6">
      <c r="F25" s="511"/>
    </row>
  </sheetData>
  <mergeCells count="4">
    <mergeCell ref="A5:C5"/>
    <mergeCell ref="A3:C3"/>
    <mergeCell ref="A6:C6"/>
    <mergeCell ref="A4:C4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L89"/>
  <sheetViews>
    <sheetView zoomScaleNormal="100" workbookViewId="0" xr3:uid="{7BE570AB-09E9-518F-B8F7-3F91B7162CA9}">
      <selection sqref="A1:I1"/>
    </sheetView>
  </sheetViews>
  <sheetFormatPr defaultColWidth="11.42578125" defaultRowHeight="12.75"/>
  <cols>
    <col min="1" max="1" width="2.5703125" style="2" customWidth="1"/>
    <col min="2" max="2" width="8.7109375" style="2" customWidth="1"/>
    <col min="3" max="3" width="46.5703125" style="2" customWidth="1"/>
    <col min="4" max="4" width="13.42578125" style="2" customWidth="1"/>
    <col min="5" max="5" width="13.140625" style="2" customWidth="1"/>
    <col min="6" max="6" width="14.85546875" style="2" customWidth="1"/>
    <col min="7" max="7" width="14.42578125" style="2" customWidth="1"/>
    <col min="8" max="8" width="14.7109375" style="2" customWidth="1"/>
    <col min="9" max="9" width="13.7109375" style="99" customWidth="1"/>
    <col min="10" max="10" width="11.42578125" style="2"/>
    <col min="11" max="11" width="12.7109375" style="2" bestFit="1" customWidth="1"/>
    <col min="12" max="16384" width="11.42578125" style="2"/>
  </cols>
  <sheetData>
    <row r="1" spans="1:9" ht="17.25" customHeight="1">
      <c r="A1" s="608" t="s">
        <v>321</v>
      </c>
      <c r="B1" s="608"/>
      <c r="C1" s="608"/>
      <c r="D1" s="608"/>
      <c r="E1" s="608"/>
      <c r="F1" s="608"/>
      <c r="G1" s="608"/>
      <c r="H1" s="608"/>
      <c r="I1" s="608"/>
    </row>
    <row r="2" spans="1:9" ht="22.5" customHeight="1">
      <c r="A2" s="597" t="s">
        <v>1</v>
      </c>
      <c r="B2" s="597"/>
      <c r="C2" s="597"/>
      <c r="D2" s="597"/>
      <c r="E2" s="597"/>
      <c r="F2" s="597"/>
      <c r="G2" s="597"/>
      <c r="H2" s="597"/>
      <c r="I2" s="597"/>
    </row>
    <row r="3" spans="1:9" ht="22.5" customHeight="1">
      <c r="A3" s="634" t="s">
        <v>322</v>
      </c>
      <c r="B3" s="711"/>
      <c r="C3" s="711"/>
      <c r="D3" s="711"/>
      <c r="E3" s="711"/>
      <c r="F3" s="711"/>
      <c r="G3" s="711"/>
      <c r="H3" s="711"/>
      <c r="I3" s="711"/>
    </row>
    <row r="4" spans="1:9" ht="18" customHeight="1">
      <c r="A4" s="610" t="s">
        <v>3</v>
      </c>
      <c r="B4" s="610"/>
      <c r="C4" s="610"/>
      <c r="D4" s="610"/>
      <c r="E4" s="610"/>
      <c r="F4" s="610"/>
      <c r="G4" s="610"/>
      <c r="H4" s="610"/>
      <c r="I4" s="610"/>
    </row>
    <row r="5" spans="1:9" ht="6.75" customHeight="1" thickBot="1">
      <c r="A5" s="3"/>
      <c r="B5" s="3"/>
      <c r="C5" s="3"/>
      <c r="D5" s="3"/>
      <c r="E5" s="3"/>
      <c r="F5" s="3"/>
      <c r="G5" s="3"/>
      <c r="H5" s="3"/>
      <c r="I5" s="87"/>
    </row>
    <row r="6" spans="1:9" ht="12.75" customHeight="1" thickTop="1">
      <c r="A6" s="5"/>
      <c r="B6" s="6"/>
      <c r="C6" s="6"/>
      <c r="D6" s="643" t="s">
        <v>323</v>
      </c>
      <c r="E6" s="643" t="s">
        <v>324</v>
      </c>
      <c r="F6" s="643" t="s">
        <v>325</v>
      </c>
      <c r="G6" s="643" t="s">
        <v>326</v>
      </c>
      <c r="H6" s="643" t="s">
        <v>327</v>
      </c>
      <c r="I6" s="276"/>
    </row>
    <row r="7" spans="1:9" ht="55.5" customHeight="1">
      <c r="A7" s="635" t="s">
        <v>269</v>
      </c>
      <c r="B7" s="636"/>
      <c r="C7" s="636"/>
      <c r="D7" s="644"/>
      <c r="E7" s="644"/>
      <c r="F7" s="644"/>
      <c r="G7" s="644"/>
      <c r="H7" s="644"/>
      <c r="I7" s="277" t="s">
        <v>15</v>
      </c>
    </row>
    <row r="8" spans="1:9" ht="12.75" customHeight="1" thickBot="1">
      <c r="A8" s="25"/>
      <c r="B8" s="26"/>
      <c r="C8" s="26"/>
      <c r="D8" s="645"/>
      <c r="E8" s="645"/>
      <c r="F8" s="645"/>
      <c r="G8" s="645"/>
      <c r="H8" s="645"/>
      <c r="I8" s="278"/>
    </row>
    <row r="9" spans="1:9" ht="5.25" customHeight="1" thickTop="1" thickBot="1">
      <c r="A9" s="28"/>
      <c r="B9" s="28"/>
      <c r="C9" s="28"/>
      <c r="D9" s="267"/>
      <c r="E9" s="267"/>
      <c r="F9" s="268"/>
      <c r="G9" s="520"/>
      <c r="H9" s="519"/>
      <c r="I9" s="279"/>
    </row>
    <row r="10" spans="1:9" ht="5.25" customHeight="1" thickTop="1">
      <c r="A10" s="712"/>
      <c r="B10" s="713"/>
      <c r="C10" s="713"/>
      <c r="D10" s="738"/>
      <c r="E10" s="738"/>
      <c r="F10" s="738"/>
      <c r="G10" s="738"/>
      <c r="H10" s="738"/>
      <c r="I10" s="739"/>
    </row>
    <row r="11" spans="1:9">
      <c r="A11" s="593" t="s">
        <v>272</v>
      </c>
      <c r="B11" s="11"/>
      <c r="C11" s="11"/>
      <c r="D11" s="92">
        <f>SUM(D12:D14)</f>
        <v>3379122910</v>
      </c>
      <c r="E11" s="92">
        <f>SUM(E12:E14)</f>
        <v>38359900</v>
      </c>
      <c r="F11" s="290"/>
      <c r="G11" s="290"/>
      <c r="H11" s="290"/>
      <c r="I11" s="280">
        <f>SUM(I12:I14)</f>
        <v>3417482810</v>
      </c>
    </row>
    <row r="12" spans="1:9">
      <c r="A12" s="716"/>
      <c r="B12" s="80" t="s">
        <v>273</v>
      </c>
      <c r="C12" s="80"/>
      <c r="D12" s="100">
        <v>2043701167</v>
      </c>
      <c r="E12" s="100"/>
      <c r="F12" s="289"/>
      <c r="G12" s="289"/>
      <c r="H12" s="289"/>
      <c r="I12" s="281">
        <f>SUM(D12:H12)</f>
        <v>2043701167</v>
      </c>
    </row>
    <row r="13" spans="1:9">
      <c r="A13" s="716"/>
      <c r="B13" s="80" t="s">
        <v>274</v>
      </c>
      <c r="C13" s="80"/>
      <c r="D13" s="100">
        <f>392532314-E13</f>
        <v>387766915</v>
      </c>
      <c r="E13" s="100">
        <v>4765399</v>
      </c>
      <c r="F13" s="289"/>
      <c r="G13" s="289"/>
      <c r="H13" s="289"/>
      <c r="I13" s="281">
        <f>SUM(D13:H13)</f>
        <v>392532314</v>
      </c>
    </row>
    <row r="14" spans="1:9">
      <c r="A14" s="716"/>
      <c r="B14" s="80" t="s">
        <v>275</v>
      </c>
      <c r="C14" s="80"/>
      <c r="D14" s="100">
        <f>981249329-E14</f>
        <v>947654828</v>
      </c>
      <c r="E14" s="100">
        <v>33594501</v>
      </c>
      <c r="F14" s="289"/>
      <c r="G14" s="289"/>
      <c r="H14" s="289"/>
      <c r="I14" s="281">
        <f>SUM(D14:H14)</f>
        <v>981249329</v>
      </c>
    </row>
    <row r="15" spans="1:9" ht="4.5" customHeight="1">
      <c r="A15" s="716"/>
      <c r="B15" s="80"/>
      <c r="C15" s="80"/>
      <c r="D15" s="740"/>
      <c r="E15" s="740"/>
      <c r="F15" s="740"/>
      <c r="G15" s="740"/>
      <c r="H15" s="740"/>
      <c r="I15" s="741"/>
    </row>
    <row r="16" spans="1:9">
      <c r="A16" s="638" t="s">
        <v>276</v>
      </c>
      <c r="B16" s="639"/>
      <c r="C16" s="639"/>
      <c r="D16" s="291">
        <f t="shared" ref="D16:I16" si="0">SUM(D17:D27)</f>
        <v>3257763845</v>
      </c>
      <c r="E16" s="291">
        <f t="shared" si="0"/>
        <v>38129317</v>
      </c>
      <c r="F16" s="291">
        <f t="shared" si="0"/>
        <v>0</v>
      </c>
      <c r="G16" s="291">
        <f t="shared" si="0"/>
        <v>53424249</v>
      </c>
      <c r="H16" s="291">
        <f t="shared" si="0"/>
        <v>0</v>
      </c>
      <c r="I16" s="280">
        <f t="shared" si="0"/>
        <v>3349317411</v>
      </c>
    </row>
    <row r="17" spans="1:11">
      <c r="A17" s="592"/>
      <c r="B17" s="627" t="s">
        <v>277</v>
      </c>
      <c r="C17" s="627"/>
      <c r="D17" s="100">
        <v>492750540</v>
      </c>
      <c r="E17" s="270"/>
      <c r="F17" s="270"/>
      <c r="G17" s="270"/>
      <c r="H17" s="270"/>
      <c r="I17" s="281">
        <f t="shared" ref="I17:I27" si="1">SUM(D17:H17)</f>
        <v>492750540</v>
      </c>
    </row>
    <row r="18" spans="1:11">
      <c r="A18" s="592"/>
      <c r="B18" s="627" t="s">
        <v>278</v>
      </c>
      <c r="C18" s="627"/>
      <c r="D18" s="100">
        <v>172656490</v>
      </c>
      <c r="E18" s="270"/>
      <c r="F18" s="270"/>
      <c r="G18" s="270"/>
      <c r="H18" s="270"/>
      <c r="I18" s="281">
        <f t="shared" si="1"/>
        <v>172656490</v>
      </c>
    </row>
    <row r="19" spans="1:11" ht="28.5" customHeight="1">
      <c r="A19" s="592"/>
      <c r="B19" s="646" t="s">
        <v>279</v>
      </c>
      <c r="C19" s="646"/>
      <c r="D19" s="100">
        <v>284584409</v>
      </c>
      <c r="E19" s="100"/>
      <c r="F19" s="270"/>
      <c r="G19" s="270"/>
      <c r="H19" s="270"/>
      <c r="I19" s="281">
        <f t="shared" si="1"/>
        <v>284584409</v>
      </c>
    </row>
    <row r="20" spans="1:11" s="8" customFormat="1">
      <c r="A20" s="593"/>
      <c r="B20" s="80" t="s">
        <v>280</v>
      </c>
      <c r="C20" s="80"/>
      <c r="D20" s="100">
        <f>1893265649-G20-E20</f>
        <v>1821712083</v>
      </c>
      <c r="E20" s="100">
        <v>18129317</v>
      </c>
      <c r="F20" s="740"/>
      <c r="G20" s="100">
        <v>53424249</v>
      </c>
      <c r="H20" s="740"/>
      <c r="I20" s="281">
        <f t="shared" si="1"/>
        <v>1893265649</v>
      </c>
      <c r="J20" s="742"/>
      <c r="K20" s="742"/>
    </row>
    <row r="21" spans="1:11" s="8" customFormat="1">
      <c r="A21" s="593"/>
      <c r="B21" s="79" t="s">
        <v>281</v>
      </c>
      <c r="C21" s="80"/>
      <c r="D21" s="100">
        <v>35200000</v>
      </c>
      <c r="E21" s="740"/>
      <c r="F21" s="740"/>
      <c r="G21" s="740"/>
      <c r="H21" s="740"/>
      <c r="I21" s="281">
        <f t="shared" si="1"/>
        <v>35200000</v>
      </c>
      <c r="J21" s="742"/>
      <c r="K21" s="742"/>
    </row>
    <row r="22" spans="1:11" s="8" customFormat="1">
      <c r="A22" s="593"/>
      <c r="B22" s="79" t="s">
        <v>282</v>
      </c>
      <c r="C22" s="80"/>
      <c r="D22" s="100">
        <v>40000000</v>
      </c>
      <c r="E22" s="740"/>
      <c r="F22" s="740"/>
      <c r="G22" s="740"/>
      <c r="H22" s="740"/>
      <c r="I22" s="281">
        <f t="shared" si="1"/>
        <v>40000000</v>
      </c>
      <c r="J22" s="742"/>
      <c r="K22" s="742"/>
    </row>
    <row r="23" spans="1:11" s="8" customFormat="1">
      <c r="A23" s="593"/>
      <c r="B23" s="79" t="s">
        <v>283</v>
      </c>
      <c r="C23" s="80"/>
      <c r="D23" s="100">
        <v>60000000</v>
      </c>
      <c r="E23" s="740"/>
      <c r="F23" s="740"/>
      <c r="G23" s="740"/>
      <c r="H23" s="740"/>
      <c r="I23" s="281">
        <f t="shared" si="1"/>
        <v>60000000</v>
      </c>
      <c r="J23" s="742"/>
      <c r="K23" s="743"/>
    </row>
    <row r="24" spans="1:11" s="8" customFormat="1" ht="27.75" customHeight="1">
      <c r="A24" s="593"/>
      <c r="B24" s="632" t="s">
        <v>284</v>
      </c>
      <c r="C24" s="632"/>
      <c r="D24" s="100">
        <v>2560000</v>
      </c>
      <c r="E24" s="271"/>
      <c r="F24" s="271"/>
      <c r="G24" s="271"/>
      <c r="H24" s="271"/>
      <c r="I24" s="281">
        <f t="shared" si="1"/>
        <v>2560000</v>
      </c>
      <c r="J24" s="742"/>
      <c r="K24" s="742"/>
    </row>
    <row r="25" spans="1:11" s="8" customFormat="1" ht="15" customHeight="1">
      <c r="A25" s="593"/>
      <c r="B25" s="632" t="s">
        <v>285</v>
      </c>
      <c r="C25" s="632"/>
      <c r="D25" s="100">
        <v>4000000</v>
      </c>
      <c r="E25" s="271"/>
      <c r="F25" s="271"/>
      <c r="G25" s="271"/>
      <c r="H25" s="271"/>
      <c r="I25" s="281">
        <f t="shared" si="1"/>
        <v>4000000</v>
      </c>
      <c r="J25" s="742"/>
      <c r="K25" s="742"/>
    </row>
    <row r="26" spans="1:11" s="8" customFormat="1">
      <c r="A26" s="593"/>
      <c r="B26" s="79" t="s">
        <v>286</v>
      </c>
      <c r="C26" s="80"/>
      <c r="D26" s="100">
        <v>125500000</v>
      </c>
      <c r="E26" s="100"/>
      <c r="F26" s="740"/>
      <c r="G26" s="740"/>
      <c r="H26" s="740"/>
      <c r="I26" s="281">
        <f t="shared" si="1"/>
        <v>125500000</v>
      </c>
      <c r="J26" s="742"/>
      <c r="K26" s="742"/>
    </row>
    <row r="27" spans="1:11" s="8" customFormat="1">
      <c r="A27" s="593"/>
      <c r="B27" s="80" t="s">
        <v>287</v>
      </c>
      <c r="C27" s="80"/>
      <c r="D27" s="100">
        <f>238800323-E27</f>
        <v>218800323</v>
      </c>
      <c r="E27" s="100">
        <v>20000000</v>
      </c>
      <c r="F27" s="740"/>
      <c r="G27" s="740"/>
      <c r="H27" s="740"/>
      <c r="I27" s="281">
        <f t="shared" si="1"/>
        <v>238800323</v>
      </c>
      <c r="J27" s="742"/>
      <c r="K27" s="742"/>
    </row>
    <row r="28" spans="1:11" s="8" customFormat="1" ht="5.25" customHeight="1">
      <c r="A28" s="593"/>
      <c r="B28" s="80"/>
      <c r="C28" s="80"/>
      <c r="D28" s="100"/>
      <c r="E28" s="100"/>
      <c r="F28" s="740"/>
      <c r="G28" s="740"/>
      <c r="H28" s="740"/>
      <c r="I28" s="280"/>
      <c r="J28" s="742"/>
      <c r="K28" s="742"/>
    </row>
    <row r="29" spans="1:11">
      <c r="A29" s="593" t="s">
        <v>288</v>
      </c>
      <c r="B29" s="80"/>
      <c r="C29" s="80"/>
      <c r="D29" s="100"/>
      <c r="E29" s="92">
        <v>10357767</v>
      </c>
      <c r="F29" s="740"/>
      <c r="G29" s="740"/>
      <c r="H29" s="740"/>
      <c r="I29" s="280">
        <f>SUM(D29:H29)</f>
        <v>10357767</v>
      </c>
    </row>
    <row r="30" spans="1:11" ht="5.25" customHeight="1">
      <c r="A30" s="593"/>
      <c r="B30" s="80"/>
      <c r="C30" s="80"/>
      <c r="D30" s="100"/>
      <c r="E30" s="92"/>
      <c r="F30" s="740"/>
      <c r="G30" s="740"/>
      <c r="H30" s="740"/>
      <c r="I30" s="282"/>
    </row>
    <row r="31" spans="1:11">
      <c r="A31" s="13" t="s">
        <v>289</v>
      </c>
      <c r="B31" s="11"/>
      <c r="C31" s="11"/>
      <c r="D31" s="100"/>
      <c r="E31" s="92">
        <v>71868164</v>
      </c>
      <c r="F31" s="269"/>
      <c r="G31" s="269"/>
      <c r="H31" s="269"/>
      <c r="I31" s="280">
        <f>SUM(D31:H31)</f>
        <v>71868164</v>
      </c>
    </row>
    <row r="32" spans="1:11" ht="6" customHeight="1">
      <c r="A32" s="81"/>
      <c r="B32" s="718"/>
      <c r="C32" s="80"/>
      <c r="D32" s="100"/>
      <c r="E32" s="100"/>
      <c r="F32" s="740"/>
      <c r="G32" s="740"/>
      <c r="H32" s="740"/>
      <c r="I32" s="282"/>
    </row>
    <row r="33" spans="1:11" ht="12" customHeight="1">
      <c r="A33" s="13" t="s">
        <v>290</v>
      </c>
      <c r="B33" s="80"/>
      <c r="C33" s="80"/>
      <c r="D33" s="92">
        <f>SUM(D34:D35)</f>
        <v>195056015</v>
      </c>
      <c r="E33" s="92">
        <f>SUM(E34:E35)</f>
        <v>25403446</v>
      </c>
      <c r="F33" s="92"/>
      <c r="G33" s="92"/>
      <c r="H33" s="290">
        <f>SUM(H34:H35)</f>
        <v>1870081093</v>
      </c>
      <c r="I33" s="280">
        <f>SUM(D33:H33)</f>
        <v>2090540554</v>
      </c>
    </row>
    <row r="34" spans="1:11">
      <c r="A34" s="13"/>
      <c r="B34" s="80" t="s">
        <v>328</v>
      </c>
      <c r="C34" s="80"/>
      <c r="D34" s="100">
        <v>49685959</v>
      </c>
      <c r="E34" s="100"/>
      <c r="F34" s="740"/>
      <c r="G34" s="740"/>
      <c r="H34" s="289">
        <v>1870081093</v>
      </c>
      <c r="I34" s="281">
        <f>SUM(D34:H34)</f>
        <v>1919767052</v>
      </c>
      <c r="K34" s="354"/>
    </row>
    <row r="35" spans="1:11">
      <c r="A35" s="13"/>
      <c r="B35" s="80" t="s">
        <v>329</v>
      </c>
      <c r="C35" s="80"/>
      <c r="D35" s="100">
        <f>170773502-E35</f>
        <v>145370056</v>
      </c>
      <c r="E35" s="100">
        <f>720000+6233446+18450000</f>
        <v>25403446</v>
      </c>
      <c r="F35" s="740"/>
      <c r="G35" s="740"/>
      <c r="H35" s="740"/>
      <c r="I35" s="281">
        <f>SUM(D35:H35)</f>
        <v>170773502</v>
      </c>
    </row>
    <row r="36" spans="1:11" ht="4.5" customHeight="1">
      <c r="A36" s="13"/>
      <c r="B36" s="80"/>
      <c r="C36" s="80"/>
      <c r="D36" s="100"/>
      <c r="E36" s="100"/>
      <c r="F36" s="740"/>
      <c r="G36" s="740"/>
      <c r="H36" s="740"/>
      <c r="I36" s="282"/>
    </row>
    <row r="37" spans="1:11">
      <c r="A37" s="13" t="s">
        <v>293</v>
      </c>
      <c r="B37" s="80"/>
      <c r="C37" s="80"/>
      <c r="D37" s="290">
        <f>SUM(D38:D39)</f>
        <v>105178335</v>
      </c>
      <c r="E37" s="290"/>
      <c r="F37" s="290">
        <f>SUM(F38:F39)</f>
        <v>220528135</v>
      </c>
      <c r="G37" s="290"/>
      <c r="H37" s="290"/>
      <c r="I37" s="280">
        <f>SUM(D37:H37)</f>
        <v>325706470</v>
      </c>
    </row>
    <row r="38" spans="1:11">
      <c r="A38" s="13"/>
      <c r="B38" s="80" t="s">
        <v>294</v>
      </c>
      <c r="C38" s="80"/>
      <c r="D38" s="100"/>
      <c r="E38" s="100"/>
      <c r="F38" s="289">
        <v>209505897</v>
      </c>
      <c r="G38" s="289"/>
      <c r="H38" s="289"/>
      <c r="I38" s="281">
        <f>SUM(D38:H38)</f>
        <v>209505897</v>
      </c>
    </row>
    <row r="39" spans="1:11">
      <c r="A39" s="13"/>
      <c r="B39" s="80" t="s">
        <v>295</v>
      </c>
      <c r="C39" s="80"/>
      <c r="D39" s="100">
        <v>105178335</v>
      </c>
      <c r="E39" s="740"/>
      <c r="F39" s="289">
        <v>11022238</v>
      </c>
      <c r="G39" s="289"/>
      <c r="H39" s="289"/>
      <c r="I39" s="281">
        <f>SUM(D39:H39)</f>
        <v>116200573</v>
      </c>
      <c r="K39" s="354"/>
    </row>
    <row r="40" spans="1:11" s="8" customFormat="1" ht="3" customHeight="1">
      <c r="A40" s="13"/>
      <c r="B40" s="11"/>
      <c r="C40" s="11"/>
      <c r="D40" s="269"/>
      <c r="E40" s="269"/>
      <c r="F40" s="269"/>
      <c r="G40" s="269"/>
      <c r="H40" s="269"/>
      <c r="I40" s="283"/>
      <c r="J40" s="742"/>
      <c r="K40" s="742"/>
    </row>
    <row r="41" spans="1:11" ht="15" customHeight="1">
      <c r="A41" s="14" t="s">
        <v>296</v>
      </c>
      <c r="B41" s="15"/>
      <c r="C41" s="293"/>
      <c r="D41" s="292">
        <f t="shared" ref="D41:I41" si="2">SUM(D11+D16+D29+D31+D33+D37)</f>
        <v>6937121105</v>
      </c>
      <c r="E41" s="292">
        <f t="shared" si="2"/>
        <v>184118594</v>
      </c>
      <c r="F41" s="292">
        <f t="shared" si="2"/>
        <v>220528135</v>
      </c>
      <c r="G41" s="292">
        <f t="shared" si="2"/>
        <v>53424249</v>
      </c>
      <c r="H41" s="292">
        <f t="shared" si="2"/>
        <v>1870081093</v>
      </c>
      <c r="I41" s="284">
        <f t="shared" si="2"/>
        <v>9265273176</v>
      </c>
    </row>
    <row r="42" spans="1:11" ht="3.75" customHeight="1" thickBot="1">
      <c r="A42" s="719"/>
      <c r="B42" s="720"/>
      <c r="C42" s="17"/>
      <c r="D42" s="272"/>
      <c r="E42" s="272"/>
      <c r="F42" s="272"/>
      <c r="G42" s="272"/>
      <c r="H42" s="272"/>
      <c r="I42" s="285"/>
    </row>
    <row r="43" spans="1:11" ht="4.5" customHeight="1" thickTop="1" thickBot="1">
      <c r="A43" s="722"/>
      <c r="B43" s="722"/>
      <c r="C43" s="18"/>
      <c r="D43" s="273"/>
      <c r="E43" s="273"/>
      <c r="F43" s="273"/>
      <c r="G43" s="273"/>
      <c r="H43" s="273"/>
      <c r="I43" s="286"/>
    </row>
    <row r="44" spans="1:11" ht="0.75" customHeight="1" thickTop="1">
      <c r="A44" s="724"/>
      <c r="B44" s="713"/>
      <c r="C44" s="19"/>
      <c r="D44" s="274"/>
      <c r="E44" s="274"/>
      <c r="F44" s="274"/>
      <c r="G44" s="274"/>
      <c r="H44" s="274"/>
      <c r="I44" s="287"/>
    </row>
    <row r="45" spans="1:11" ht="3.75" customHeight="1">
      <c r="A45" s="81"/>
      <c r="B45" s="80"/>
      <c r="C45" s="20"/>
      <c r="D45" s="275"/>
      <c r="E45" s="275"/>
      <c r="F45" s="275"/>
      <c r="G45" s="275"/>
      <c r="H45" s="275"/>
      <c r="I45" s="283"/>
    </row>
    <row r="46" spans="1:11" ht="11.25" customHeight="1">
      <c r="A46" s="13" t="s">
        <v>297</v>
      </c>
      <c r="B46" s="80"/>
      <c r="C46" s="20"/>
      <c r="D46" s="275"/>
      <c r="E46" s="275"/>
      <c r="F46" s="275"/>
      <c r="G46" s="275"/>
      <c r="H46" s="275"/>
      <c r="I46" s="283"/>
    </row>
    <row r="47" spans="1:11" ht="3" customHeight="1">
      <c r="A47" s="13"/>
      <c r="B47" s="11"/>
      <c r="C47" s="11"/>
      <c r="D47" s="269"/>
      <c r="E47" s="269"/>
      <c r="F47" s="269"/>
      <c r="G47" s="269"/>
      <c r="H47" s="269"/>
      <c r="I47" s="280"/>
    </row>
    <row r="48" spans="1:11" ht="29.25" customHeight="1">
      <c r="A48" s="376"/>
      <c r="B48" s="647" t="s">
        <v>330</v>
      </c>
      <c r="C48" s="648"/>
      <c r="D48" s="92">
        <v>4559646779</v>
      </c>
      <c r="E48" s="92"/>
      <c r="F48" s="289"/>
      <c r="G48" s="289"/>
      <c r="H48" s="289"/>
      <c r="I48" s="280">
        <f>SUM(D48:F48)</f>
        <v>4559646779</v>
      </c>
    </row>
    <row r="49" spans="1:9" ht="3.75" customHeight="1">
      <c r="A49" s="716"/>
      <c r="B49" s="80"/>
      <c r="C49" s="80"/>
      <c r="D49" s="100"/>
      <c r="E49" s="100"/>
      <c r="F49" s="289"/>
      <c r="G49" s="289"/>
      <c r="H49" s="289"/>
      <c r="I49" s="280"/>
    </row>
    <row r="50" spans="1:9" ht="24.75" customHeight="1">
      <c r="A50" s="593"/>
      <c r="B50" s="641" t="s">
        <v>331</v>
      </c>
      <c r="C50" s="642"/>
      <c r="D50" s="92">
        <v>1370448634</v>
      </c>
      <c r="E50" s="100"/>
      <c r="F50" s="289"/>
      <c r="G50" s="289"/>
      <c r="H50" s="289"/>
      <c r="I50" s="280">
        <f>SUM(D50:F50)</f>
        <v>1370448634</v>
      </c>
    </row>
    <row r="51" spans="1:9" ht="3.75" customHeight="1">
      <c r="A51" s="716"/>
      <c r="B51" s="80"/>
      <c r="C51" s="80"/>
      <c r="D51" s="100"/>
      <c r="E51" s="100"/>
      <c r="F51" s="289"/>
      <c r="G51" s="289"/>
      <c r="H51" s="289"/>
      <c r="I51" s="280"/>
    </row>
    <row r="52" spans="1:9" ht="25.5" customHeight="1">
      <c r="A52" s="593"/>
      <c r="B52" s="641" t="s">
        <v>332</v>
      </c>
      <c r="C52" s="642"/>
      <c r="D52" s="92">
        <f>SUM(D53:D53)</f>
        <v>0</v>
      </c>
      <c r="E52" s="92">
        <f>SUM(E53:E54)</f>
        <v>641080665</v>
      </c>
      <c r="F52" s="290"/>
      <c r="G52" s="290"/>
      <c r="H52" s="290"/>
      <c r="I52" s="280">
        <f>SUM(I53,I54)</f>
        <v>641080665</v>
      </c>
    </row>
    <row r="53" spans="1:9">
      <c r="A53" s="593"/>
      <c r="B53" s="80" t="s">
        <v>301</v>
      </c>
      <c r="C53" s="11"/>
      <c r="D53" s="100"/>
      <c r="E53" s="100">
        <v>77708283</v>
      </c>
      <c r="F53" s="289"/>
      <c r="G53" s="289"/>
      <c r="H53" s="289"/>
      <c r="I53" s="281">
        <f>SUM(E53:F53)</f>
        <v>77708283</v>
      </c>
    </row>
    <row r="54" spans="1:9">
      <c r="A54" s="593"/>
      <c r="B54" s="80" t="s">
        <v>302</v>
      </c>
      <c r="C54" s="11"/>
      <c r="D54" s="100"/>
      <c r="E54" s="100">
        <v>563372382</v>
      </c>
      <c r="F54" s="289"/>
      <c r="G54" s="289"/>
      <c r="H54" s="289"/>
      <c r="I54" s="281">
        <f>SUM(E54:F54)</f>
        <v>563372382</v>
      </c>
    </row>
    <row r="55" spans="1:9" ht="3.75" customHeight="1">
      <c r="A55" s="593"/>
      <c r="B55" s="80"/>
      <c r="C55" s="80"/>
      <c r="D55" s="100"/>
      <c r="E55" s="100"/>
      <c r="F55" s="289"/>
      <c r="G55" s="289"/>
      <c r="H55" s="289"/>
      <c r="I55" s="280"/>
    </row>
    <row r="56" spans="1:9" ht="39" customHeight="1">
      <c r="A56" s="593"/>
      <c r="B56" s="641" t="s">
        <v>333</v>
      </c>
      <c r="C56" s="642"/>
      <c r="D56" s="92">
        <v>462357246</v>
      </c>
      <c r="E56" s="100"/>
      <c r="F56" s="289"/>
      <c r="G56" s="289"/>
      <c r="H56" s="289"/>
      <c r="I56" s="280">
        <f>SUM(D56:F56)</f>
        <v>462357246</v>
      </c>
    </row>
    <row r="57" spans="1:9" ht="3.75" customHeight="1">
      <c r="A57" s="593"/>
      <c r="B57" s="80"/>
      <c r="C57" s="80"/>
      <c r="D57" s="100"/>
      <c r="E57" s="100"/>
      <c r="F57" s="289"/>
      <c r="G57" s="289"/>
      <c r="H57" s="289"/>
      <c r="I57" s="280"/>
    </row>
    <row r="58" spans="1:9">
      <c r="A58" s="593"/>
      <c r="B58" s="594" t="s">
        <v>334</v>
      </c>
      <c r="C58" s="80"/>
      <c r="D58" s="92">
        <f>SUM(D59:D61)</f>
        <v>76895359</v>
      </c>
      <c r="E58" s="92">
        <f>SUM(E59:E61)</f>
        <v>178386907</v>
      </c>
      <c r="F58" s="290"/>
      <c r="G58" s="290"/>
      <c r="H58" s="290"/>
      <c r="I58" s="280">
        <f>SUM(I59:I61)</f>
        <v>255282266</v>
      </c>
    </row>
    <row r="59" spans="1:9">
      <c r="A59" s="593"/>
      <c r="B59" s="80" t="s">
        <v>306</v>
      </c>
      <c r="C59" s="80"/>
      <c r="D59" s="100">
        <v>76895359</v>
      </c>
      <c r="E59" s="100"/>
      <c r="F59" s="289"/>
      <c r="G59" s="289"/>
      <c r="H59" s="289"/>
      <c r="I59" s="281">
        <f>SUM(D59:F59)</f>
        <v>76895359</v>
      </c>
    </row>
    <row r="60" spans="1:9">
      <c r="A60" s="593"/>
      <c r="B60" s="80" t="s">
        <v>307</v>
      </c>
      <c r="C60" s="80"/>
      <c r="D60" s="100"/>
      <c r="E60" s="100">
        <v>133790180</v>
      </c>
      <c r="F60" s="289"/>
      <c r="G60" s="289"/>
      <c r="H60" s="289"/>
      <c r="I60" s="281">
        <f>SUM(D60:F60)</f>
        <v>133790180</v>
      </c>
    </row>
    <row r="61" spans="1:9" ht="27.75" customHeight="1">
      <c r="A61" s="593"/>
      <c r="B61" s="632" t="s">
        <v>308</v>
      </c>
      <c r="C61" s="633"/>
      <c r="D61" s="100"/>
      <c r="E61" s="100">
        <v>44596727</v>
      </c>
      <c r="F61" s="289"/>
      <c r="G61" s="289"/>
      <c r="H61" s="289"/>
      <c r="I61" s="281">
        <f>SUM(D61:F61)</f>
        <v>44596727</v>
      </c>
    </row>
    <row r="62" spans="1:9" ht="5.25" customHeight="1">
      <c r="A62" s="593"/>
      <c r="B62" s="80"/>
      <c r="C62" s="80"/>
      <c r="D62" s="100"/>
      <c r="E62" s="100"/>
      <c r="F62" s="289"/>
      <c r="G62" s="289"/>
      <c r="H62" s="289"/>
      <c r="I62" s="280"/>
    </row>
    <row r="63" spans="1:9" ht="27.75" customHeight="1">
      <c r="A63" s="13"/>
      <c r="B63" s="641" t="s">
        <v>335</v>
      </c>
      <c r="C63" s="642"/>
      <c r="D63" s="92">
        <f>SUM(D64:D65)</f>
        <v>92449881</v>
      </c>
      <c r="E63" s="92"/>
      <c r="F63" s="290"/>
      <c r="G63" s="290"/>
      <c r="H63" s="290"/>
      <c r="I63" s="280">
        <f>SUM(I64:I65)</f>
        <v>92449881</v>
      </c>
    </row>
    <row r="64" spans="1:9">
      <c r="A64" s="81"/>
      <c r="B64" s="80" t="s">
        <v>311</v>
      </c>
      <c r="C64" s="80"/>
      <c r="D64" s="100">
        <v>38410190</v>
      </c>
      <c r="E64" s="100"/>
      <c r="F64" s="289"/>
      <c r="G64" s="289"/>
      <c r="H64" s="289"/>
      <c r="I64" s="281">
        <f>SUM(D64:F64)</f>
        <v>38410190</v>
      </c>
    </row>
    <row r="65" spans="1:11">
      <c r="A65" s="81"/>
      <c r="B65" s="80" t="s">
        <v>312</v>
      </c>
      <c r="C65" s="80"/>
      <c r="D65" s="100">
        <v>54039691</v>
      </c>
      <c r="E65" s="100"/>
      <c r="F65" s="289"/>
      <c r="G65" s="289"/>
      <c r="H65" s="289"/>
      <c r="I65" s="281">
        <f>SUM(D65:F65)</f>
        <v>54039691</v>
      </c>
    </row>
    <row r="66" spans="1:11" ht="3.75" customHeight="1">
      <c r="A66" s="81"/>
      <c r="B66" s="80"/>
      <c r="C66" s="80"/>
      <c r="D66" s="100"/>
      <c r="E66" s="100"/>
      <c r="F66" s="289"/>
      <c r="G66" s="289"/>
      <c r="H66" s="289"/>
      <c r="I66" s="280"/>
    </row>
    <row r="67" spans="1:11" ht="25.5" customHeight="1">
      <c r="A67" s="13"/>
      <c r="B67" s="641" t="s">
        <v>336</v>
      </c>
      <c r="C67" s="642"/>
      <c r="D67" s="92">
        <v>37004782</v>
      </c>
      <c r="E67" s="92">
        <v>70717103</v>
      </c>
      <c r="F67" s="289"/>
      <c r="G67" s="289"/>
      <c r="H67" s="289"/>
      <c r="I67" s="280">
        <f>SUM(D67:F67)</f>
        <v>107721885</v>
      </c>
    </row>
    <row r="68" spans="1:11" ht="7.5" customHeight="1">
      <c r="A68" s="13"/>
      <c r="B68" s="79"/>
      <c r="C68" s="80"/>
      <c r="D68" s="100"/>
      <c r="E68" s="100"/>
      <c r="F68" s="289"/>
      <c r="G68" s="289"/>
      <c r="H68" s="289"/>
      <c r="I68" s="280"/>
    </row>
    <row r="69" spans="1:11" ht="27" customHeight="1">
      <c r="A69" s="13"/>
      <c r="B69" s="641" t="s">
        <v>337</v>
      </c>
      <c r="C69" s="642"/>
      <c r="D69" s="100"/>
      <c r="E69" s="92">
        <v>222720968</v>
      </c>
      <c r="F69" s="289"/>
      <c r="G69" s="289"/>
      <c r="H69" s="289"/>
      <c r="I69" s="280">
        <f>SUM(D69:F69)</f>
        <v>222720968</v>
      </c>
    </row>
    <row r="70" spans="1:11" ht="3.75" customHeight="1">
      <c r="A70" s="13"/>
      <c r="B70" s="79"/>
      <c r="C70" s="80"/>
      <c r="D70" s="100"/>
      <c r="E70" s="100"/>
      <c r="F70" s="289"/>
      <c r="G70" s="289"/>
      <c r="H70" s="289"/>
      <c r="I70" s="280"/>
    </row>
    <row r="71" spans="1:11">
      <c r="A71" s="13"/>
      <c r="B71" s="11" t="s">
        <v>338</v>
      </c>
      <c r="C71" s="11"/>
      <c r="D71" s="92">
        <v>1532347537</v>
      </c>
      <c r="E71" s="92">
        <v>819836470</v>
      </c>
      <c r="F71" s="289"/>
      <c r="G71" s="289"/>
      <c r="H71" s="289"/>
      <c r="I71" s="280">
        <f>SUM(D71:F71)</f>
        <v>2352184007</v>
      </c>
    </row>
    <row r="72" spans="1:11" ht="25.5" customHeight="1">
      <c r="A72" s="593"/>
      <c r="B72" s="641" t="s">
        <v>339</v>
      </c>
      <c r="C72" s="642"/>
      <c r="D72" s="100"/>
      <c r="E72" s="92">
        <v>312949288</v>
      </c>
      <c r="F72" s="289"/>
      <c r="G72" s="289"/>
      <c r="H72" s="289"/>
      <c r="I72" s="280">
        <f>SUM(D72:F72)</f>
        <v>312949288</v>
      </c>
    </row>
    <row r="73" spans="1:11" ht="3.75" customHeight="1">
      <c r="A73" s="13"/>
      <c r="B73" s="80"/>
      <c r="C73" s="20"/>
      <c r="D73" s="275"/>
      <c r="E73" s="275"/>
      <c r="F73" s="275"/>
      <c r="G73" s="275"/>
      <c r="H73" s="275"/>
      <c r="I73" s="283"/>
    </row>
    <row r="74" spans="1:11" ht="15" customHeight="1">
      <c r="A74" s="14" t="s">
        <v>319</v>
      </c>
      <c r="B74" s="15"/>
      <c r="C74" s="15"/>
      <c r="D74" s="350">
        <f t="shared" ref="D74:I74" si="3">SUM(D48+D50+D52+D56+D58+D63+D67+D69+D71+D72)</f>
        <v>8131150218</v>
      </c>
      <c r="E74" s="350">
        <f t="shared" si="3"/>
        <v>2245691401</v>
      </c>
      <c r="F74" s="350">
        <f t="shared" si="3"/>
        <v>0</v>
      </c>
      <c r="G74" s="350">
        <f t="shared" si="3"/>
        <v>0</v>
      </c>
      <c r="H74" s="350">
        <f t="shared" si="3"/>
        <v>0</v>
      </c>
      <c r="I74" s="288">
        <f t="shared" si="3"/>
        <v>10376841619</v>
      </c>
    </row>
    <row r="75" spans="1:11" ht="3.75" customHeight="1" thickBot="1">
      <c r="A75" s="21"/>
      <c r="B75" s="720"/>
      <c r="C75" s="720"/>
      <c r="D75" s="744"/>
      <c r="E75" s="720"/>
      <c r="F75" s="744"/>
      <c r="G75" s="744"/>
      <c r="H75" s="744"/>
      <c r="I75" s="745"/>
    </row>
    <row r="76" spans="1:11" ht="3.75" customHeight="1" thickTop="1" thickBot="1">
      <c r="A76" s="11"/>
      <c r="B76" s="80"/>
      <c r="C76" s="80"/>
      <c r="D76" s="740"/>
      <c r="E76" s="80"/>
      <c r="F76" s="740"/>
      <c r="G76" s="740"/>
      <c r="H76" s="740"/>
      <c r="I76" s="741"/>
    </row>
    <row r="77" spans="1:11" ht="8.1" customHeight="1" thickTop="1">
      <c r="A77" s="22"/>
      <c r="B77" s="730"/>
      <c r="C77" s="730"/>
      <c r="D77" s="746"/>
      <c r="E77" s="730"/>
      <c r="F77" s="746"/>
      <c r="G77" s="746"/>
      <c r="H77" s="746"/>
      <c r="I77" s="747"/>
    </row>
    <row r="78" spans="1:11">
      <c r="A78" s="14" t="s">
        <v>340</v>
      </c>
      <c r="B78" s="733"/>
      <c r="C78" s="733"/>
      <c r="D78" s="350">
        <f t="shared" ref="D78:I78" si="4">SUM(D41,D74)</f>
        <v>15068271323</v>
      </c>
      <c r="E78" s="351">
        <f t="shared" si="4"/>
        <v>2429809995</v>
      </c>
      <c r="F78" s="350">
        <f t="shared" si="4"/>
        <v>220528135</v>
      </c>
      <c r="G78" s="350">
        <f t="shared" si="4"/>
        <v>53424249</v>
      </c>
      <c r="H78" s="350">
        <f t="shared" si="4"/>
        <v>1870081093</v>
      </c>
      <c r="I78" s="284">
        <f t="shared" si="4"/>
        <v>19642114795</v>
      </c>
    </row>
    <row r="79" spans="1:11" ht="8.1" customHeight="1" thickBot="1">
      <c r="A79" s="734"/>
      <c r="B79" s="735"/>
      <c r="C79" s="735"/>
      <c r="D79" s="748"/>
      <c r="E79" s="735"/>
      <c r="F79" s="748"/>
      <c r="G79" s="748"/>
      <c r="H79" s="748"/>
      <c r="I79" s="749"/>
    </row>
    <row r="80" spans="1:11" ht="13.5" thickTop="1">
      <c r="K80" s="354"/>
    </row>
    <row r="81" spans="9:12">
      <c r="K81" s="354"/>
      <c r="L81" s="555"/>
    </row>
    <row r="82" spans="9:12">
      <c r="K82" s="354"/>
      <c r="L82" s="555"/>
    </row>
    <row r="83" spans="9:12">
      <c r="I83" s="233"/>
      <c r="K83" s="354"/>
      <c r="L83" s="555"/>
    </row>
    <row r="84" spans="9:12">
      <c r="K84" s="354"/>
      <c r="L84" s="555"/>
    </row>
    <row r="85" spans="9:12">
      <c r="K85" s="354"/>
      <c r="L85" s="555"/>
    </row>
    <row r="86" spans="9:12">
      <c r="K86" s="354"/>
      <c r="L86" s="555"/>
    </row>
    <row r="87" spans="9:12">
      <c r="K87" s="354"/>
    </row>
    <row r="88" spans="9:12">
      <c r="K88" s="354"/>
    </row>
    <row r="89" spans="9:12">
      <c r="K89" s="354"/>
    </row>
  </sheetData>
  <mergeCells count="25">
    <mergeCell ref="B72:C72"/>
    <mergeCell ref="B50:C50"/>
    <mergeCell ref="B52:C52"/>
    <mergeCell ref="B56:C56"/>
    <mergeCell ref="B61:C61"/>
    <mergeCell ref="B63:C63"/>
    <mergeCell ref="B67:C67"/>
    <mergeCell ref="A1:I1"/>
    <mergeCell ref="A3:I3"/>
    <mergeCell ref="A4:I4"/>
    <mergeCell ref="A7:C7"/>
    <mergeCell ref="A16:C16"/>
    <mergeCell ref="A2:I2"/>
    <mergeCell ref="G6:G8"/>
    <mergeCell ref="H6:H8"/>
    <mergeCell ref="D6:D8"/>
    <mergeCell ref="B25:C25"/>
    <mergeCell ref="B69:C69"/>
    <mergeCell ref="E6:E8"/>
    <mergeCell ref="F6:F8"/>
    <mergeCell ref="B17:C17"/>
    <mergeCell ref="B18:C18"/>
    <mergeCell ref="B19:C19"/>
    <mergeCell ref="B24:C24"/>
    <mergeCell ref="B48:C48"/>
  </mergeCells>
  <printOptions horizontalCentered="1"/>
  <pageMargins left="0.19685039370078741" right="0.19685039370078741" top="0.19685039370078741" bottom="0.19685039370078741" header="0.31496062992125984" footer="0.19685039370078741"/>
  <pageSetup scale="73" orientation="portrait" r:id="rId1"/>
  <headerFooter alignWithMargins="0">
    <oddFooter xml:space="preserve">&amp;R&amp;8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16444"/>
  <sheetViews>
    <sheetView zoomScaleNormal="100" workbookViewId="0" xr3:uid="{65FA3815-DCC1-5481-872F-D2879ED395ED}">
      <selection activeCell="D31" sqref="D31"/>
    </sheetView>
  </sheetViews>
  <sheetFormatPr defaultRowHeight="12.75"/>
  <cols>
    <col min="1" max="1" width="2.85546875" customWidth="1"/>
    <col min="2" max="2" width="4.140625" customWidth="1"/>
    <col min="3" max="3" width="5.140625" customWidth="1"/>
    <col min="4" max="4" width="63" customWidth="1"/>
    <col min="5" max="5" width="16.7109375" customWidth="1"/>
    <col min="6" max="6" width="12.140625" customWidth="1"/>
    <col min="7" max="7" width="13.5703125" bestFit="1" customWidth="1"/>
    <col min="8" max="8" width="14.5703125" bestFit="1" customWidth="1"/>
    <col min="9" max="256" width="11.42578125" customWidth="1"/>
  </cols>
  <sheetData>
    <row r="1" spans="1:8" ht="22.5" customHeight="1">
      <c r="A1" s="649" t="s">
        <v>341</v>
      </c>
      <c r="B1" s="649"/>
      <c r="C1" s="649"/>
      <c r="D1" s="649"/>
      <c r="E1" s="649"/>
      <c r="F1" s="649"/>
    </row>
    <row r="2" spans="1:8" ht="22.5" customHeight="1">
      <c r="A2" s="597" t="s">
        <v>1</v>
      </c>
      <c r="B2" s="597"/>
      <c r="C2" s="597"/>
      <c r="D2" s="597"/>
      <c r="E2" s="597"/>
      <c r="F2" s="597"/>
    </row>
    <row r="3" spans="1:8" ht="14.25" customHeight="1">
      <c r="A3" s="599" t="s">
        <v>342</v>
      </c>
      <c r="B3" s="599"/>
      <c r="C3" s="599"/>
      <c r="D3" s="599"/>
      <c r="E3" s="599"/>
      <c r="F3" s="599"/>
    </row>
    <row r="4" spans="1:8" ht="15">
      <c r="A4" s="650" t="s">
        <v>3</v>
      </c>
      <c r="B4" s="650"/>
      <c r="C4" s="650"/>
      <c r="D4" s="650"/>
      <c r="E4" s="650"/>
      <c r="F4" s="650"/>
    </row>
    <row r="5" spans="1:8" ht="13.5" thickBot="1">
      <c r="A5" s="750"/>
      <c r="B5" s="750"/>
      <c r="C5" s="750"/>
      <c r="D5" s="750"/>
      <c r="E5" s="750"/>
      <c r="F5" s="750"/>
    </row>
    <row r="6" spans="1:8" ht="15.75" customHeight="1" thickTop="1">
      <c r="A6" s="368" t="s">
        <v>343</v>
      </c>
      <c r="B6" s="369"/>
      <c r="C6" s="369"/>
      <c r="D6" s="370"/>
      <c r="E6" s="33"/>
      <c r="F6" s="34" t="s">
        <v>271</v>
      </c>
    </row>
    <row r="7" spans="1:8" ht="15">
      <c r="A7" s="371"/>
      <c r="B7" s="69" t="s">
        <v>344</v>
      </c>
      <c r="C7" s="69"/>
      <c r="D7" s="372"/>
      <c r="E7" s="35" t="s">
        <v>5</v>
      </c>
      <c r="F7" s="36" t="s">
        <v>345</v>
      </c>
      <c r="G7" s="9"/>
    </row>
    <row r="8" spans="1:8" ht="15.75" thickBot="1">
      <c r="A8" s="373"/>
      <c r="B8" s="374"/>
      <c r="C8" s="374" t="s">
        <v>346</v>
      </c>
      <c r="D8" s="375"/>
      <c r="E8" s="40"/>
      <c r="F8" s="41" t="s">
        <v>347</v>
      </c>
      <c r="G8" s="9"/>
    </row>
    <row r="9" spans="1:8" ht="5.25" customHeight="1" thickTop="1" thickBot="1">
      <c r="A9" s="42"/>
      <c r="B9" s="43"/>
      <c r="C9" s="44"/>
      <c r="D9" s="44"/>
      <c r="E9" s="45"/>
      <c r="F9" s="45"/>
      <c r="G9" s="9"/>
    </row>
    <row r="10" spans="1:8" ht="6.75" customHeight="1" thickTop="1">
      <c r="A10" s="46"/>
      <c r="B10" s="355"/>
      <c r="C10" s="47"/>
      <c r="D10" s="48"/>
      <c r="E10" s="49"/>
      <c r="F10" s="50"/>
      <c r="G10" s="9"/>
    </row>
    <row r="11" spans="1:8" ht="15" customHeight="1">
      <c r="A11" s="361">
        <v>1</v>
      </c>
      <c r="B11" s="362"/>
      <c r="C11" s="363"/>
      <c r="D11" s="364" t="s">
        <v>348</v>
      </c>
      <c r="E11" s="358">
        <f>E12+E15+E20+E30+E36+E40+E46+E32</f>
        <v>3121296305</v>
      </c>
      <c r="F11" s="359">
        <f>E11/E161*100</f>
        <v>15.890836285075279</v>
      </c>
      <c r="G11" s="61"/>
      <c r="H11" s="104"/>
    </row>
    <row r="12" spans="1:8" ht="15" customHeight="1">
      <c r="A12" s="751"/>
      <c r="B12" s="357">
        <v>1</v>
      </c>
      <c r="C12" s="85"/>
      <c r="D12" s="73" t="s">
        <v>349</v>
      </c>
      <c r="E12" s="63">
        <f>SUM(E13:E14)</f>
        <v>218361083</v>
      </c>
      <c r="F12" s="75"/>
      <c r="G12" s="10"/>
      <c r="H12" s="104"/>
    </row>
    <row r="13" spans="1:8" ht="15" customHeight="1">
      <c r="A13" s="751"/>
      <c r="B13" s="356"/>
      <c r="C13" s="85">
        <v>1</v>
      </c>
      <c r="D13" s="74" t="s">
        <v>350</v>
      </c>
      <c r="E13" s="66">
        <v>177536345</v>
      </c>
      <c r="F13" s="75"/>
      <c r="G13" s="10"/>
      <c r="H13" s="104"/>
    </row>
    <row r="14" spans="1:8" ht="15" customHeight="1">
      <c r="A14" s="751"/>
      <c r="B14" s="356"/>
      <c r="C14" s="85">
        <v>2</v>
      </c>
      <c r="D14" s="74" t="s">
        <v>351</v>
      </c>
      <c r="E14" s="66">
        <v>40824738</v>
      </c>
      <c r="F14" s="75"/>
      <c r="G14" s="10"/>
      <c r="H14" s="104"/>
    </row>
    <row r="15" spans="1:8" ht="15" customHeight="1">
      <c r="A15" s="751"/>
      <c r="B15" s="357">
        <v>2</v>
      </c>
      <c r="C15" s="85"/>
      <c r="D15" s="73" t="s">
        <v>352</v>
      </c>
      <c r="E15" s="63">
        <f>SUM(E16:E19)</f>
        <v>913604319</v>
      </c>
      <c r="F15" s="75"/>
      <c r="G15" s="10"/>
      <c r="H15" s="104"/>
    </row>
    <row r="16" spans="1:8" ht="15" customHeight="1">
      <c r="A16" s="751"/>
      <c r="B16" s="356"/>
      <c r="C16" s="85">
        <v>1</v>
      </c>
      <c r="D16" s="74" t="s">
        <v>353</v>
      </c>
      <c r="E16" s="66">
        <v>312209913</v>
      </c>
      <c r="F16" s="75"/>
      <c r="G16" s="10"/>
      <c r="H16" s="104"/>
    </row>
    <row r="17" spans="1:8" ht="15" customHeight="1">
      <c r="A17" s="751"/>
      <c r="B17" s="356"/>
      <c r="C17" s="85">
        <v>2</v>
      </c>
      <c r="D17" s="74" t="s">
        <v>354</v>
      </c>
      <c r="E17" s="66">
        <v>452699038</v>
      </c>
      <c r="F17" s="75"/>
      <c r="G17" s="10"/>
      <c r="H17" s="104"/>
    </row>
    <row r="18" spans="1:8" ht="15" customHeight="1">
      <c r="A18" s="751"/>
      <c r="B18" s="356"/>
      <c r="C18" s="85">
        <v>3</v>
      </c>
      <c r="D18" s="74" t="s">
        <v>355</v>
      </c>
      <c r="E18" s="66">
        <v>122514489</v>
      </c>
      <c r="F18" s="75"/>
      <c r="G18" s="10"/>
      <c r="H18" s="104"/>
    </row>
    <row r="19" spans="1:8" ht="15" customHeight="1">
      <c r="A19" s="751"/>
      <c r="B19" s="356"/>
      <c r="C19" s="85">
        <v>4</v>
      </c>
      <c r="D19" s="74" t="s">
        <v>356</v>
      </c>
      <c r="E19" s="66">
        <v>26180879</v>
      </c>
      <c r="F19" s="75"/>
      <c r="G19" s="10"/>
      <c r="H19" s="104"/>
    </row>
    <row r="20" spans="1:8" ht="15" customHeight="1">
      <c r="A20" s="751"/>
      <c r="B20" s="357">
        <v>3</v>
      </c>
      <c r="C20" s="85"/>
      <c r="D20" s="73" t="s">
        <v>357</v>
      </c>
      <c r="E20" s="63">
        <f>SUM(E21:E29)</f>
        <v>637282865</v>
      </c>
      <c r="F20" s="75"/>
      <c r="G20" s="10"/>
      <c r="H20" s="104"/>
    </row>
    <row r="21" spans="1:8" ht="15" customHeight="1">
      <c r="A21" s="751"/>
      <c r="B21" s="356"/>
      <c r="C21" s="85">
        <v>1</v>
      </c>
      <c r="D21" s="74" t="s">
        <v>358</v>
      </c>
      <c r="E21" s="66">
        <v>229152320</v>
      </c>
      <c r="F21" s="75"/>
      <c r="G21" s="10"/>
      <c r="H21" s="104"/>
    </row>
    <row r="22" spans="1:8" ht="15" customHeight="1">
      <c r="A22" s="751"/>
      <c r="B22" s="356"/>
      <c r="C22" s="85">
        <v>2</v>
      </c>
      <c r="D22" s="74" t="s">
        <v>359</v>
      </c>
      <c r="E22" s="66">
        <v>215543300</v>
      </c>
      <c r="F22" s="75"/>
      <c r="G22" s="10"/>
      <c r="H22" s="104"/>
    </row>
    <row r="23" spans="1:8" ht="15" customHeight="1">
      <c r="A23" s="751"/>
      <c r="B23" s="356"/>
      <c r="C23" s="85">
        <v>3</v>
      </c>
      <c r="D23" s="74" t="s">
        <v>360</v>
      </c>
      <c r="E23" s="66">
        <v>5803353</v>
      </c>
      <c r="F23" s="75"/>
      <c r="G23" s="10"/>
      <c r="H23" s="104"/>
    </row>
    <row r="24" spans="1:8" ht="15" customHeight="1">
      <c r="A24" s="751"/>
      <c r="B24" s="356"/>
      <c r="C24" s="85">
        <v>4</v>
      </c>
      <c r="D24" s="74" t="s">
        <v>361</v>
      </c>
      <c r="E24" s="66">
        <v>42020447</v>
      </c>
      <c r="F24" s="75"/>
      <c r="G24" s="10"/>
      <c r="H24" s="104"/>
    </row>
    <row r="25" spans="1:8" ht="15" customHeight="1">
      <c r="A25" s="751"/>
      <c r="B25" s="356"/>
      <c r="C25" s="85">
        <v>5</v>
      </c>
      <c r="D25" s="74" t="s">
        <v>362</v>
      </c>
      <c r="E25" s="66">
        <v>17764307</v>
      </c>
      <c r="F25" s="75"/>
      <c r="G25" s="10"/>
      <c r="H25" s="104"/>
    </row>
    <row r="26" spans="1:8" ht="15" customHeight="1">
      <c r="A26" s="751"/>
      <c r="B26" s="356"/>
      <c r="C26" s="85">
        <v>6</v>
      </c>
      <c r="D26" s="74" t="s">
        <v>363</v>
      </c>
      <c r="E26" s="66">
        <v>109382218</v>
      </c>
      <c r="F26" s="75"/>
      <c r="G26" s="10"/>
      <c r="H26" s="104"/>
    </row>
    <row r="27" spans="1:8" ht="15" customHeight="1">
      <c r="A27" s="751"/>
      <c r="B27" s="356"/>
      <c r="C27" s="85">
        <v>7</v>
      </c>
      <c r="D27" s="74" t="s">
        <v>364</v>
      </c>
      <c r="E27" s="66">
        <v>6507300</v>
      </c>
      <c r="F27" s="75"/>
      <c r="G27" s="10"/>
      <c r="H27" s="104"/>
    </row>
    <row r="28" spans="1:8" ht="15" customHeight="1">
      <c r="A28" s="751"/>
      <c r="B28" s="356"/>
      <c r="C28" s="85">
        <v>8</v>
      </c>
      <c r="D28" s="74" t="s">
        <v>365</v>
      </c>
      <c r="E28" s="66">
        <v>0</v>
      </c>
      <c r="F28" s="75"/>
      <c r="G28" s="10"/>
      <c r="H28" s="104"/>
    </row>
    <row r="29" spans="1:8" ht="15" customHeight="1">
      <c r="A29" s="751"/>
      <c r="B29" s="356"/>
      <c r="C29" s="85">
        <v>9</v>
      </c>
      <c r="D29" s="74" t="s">
        <v>366</v>
      </c>
      <c r="E29" s="66">
        <v>11109620</v>
      </c>
      <c r="F29" s="75"/>
      <c r="G29" s="10"/>
      <c r="H29" s="104"/>
    </row>
    <row r="30" spans="1:8" ht="15" customHeight="1">
      <c r="A30" s="751"/>
      <c r="B30" s="357">
        <v>4</v>
      </c>
      <c r="C30" s="51"/>
      <c r="D30" s="73" t="s">
        <v>367</v>
      </c>
      <c r="E30" s="63">
        <f>SUM(E31)</f>
        <v>1093036</v>
      </c>
      <c r="F30" s="75"/>
      <c r="G30" s="10"/>
      <c r="H30" s="104"/>
    </row>
    <row r="31" spans="1:8" ht="15" customHeight="1">
      <c r="A31" s="751"/>
      <c r="B31" s="356"/>
      <c r="C31" s="85">
        <v>1</v>
      </c>
      <c r="D31" s="74" t="s">
        <v>368</v>
      </c>
      <c r="E31" s="66">
        <v>1093036</v>
      </c>
      <c r="F31" s="75"/>
      <c r="G31" s="10"/>
      <c r="H31" s="104"/>
    </row>
    <row r="32" spans="1:8" ht="15" customHeight="1">
      <c r="A32" s="751"/>
      <c r="B32" s="357">
        <v>5</v>
      </c>
      <c r="C32" s="51"/>
      <c r="D32" s="73" t="s">
        <v>369</v>
      </c>
      <c r="E32" s="63">
        <f>SUM(E34:E35)</f>
        <v>245098837</v>
      </c>
      <c r="F32" s="76"/>
      <c r="G32" s="10"/>
      <c r="H32" s="104"/>
    </row>
    <row r="33" spans="1:8" ht="15" hidden="1" customHeight="1">
      <c r="A33" s="751"/>
      <c r="B33" s="356" t="s">
        <v>370</v>
      </c>
      <c r="C33" s="85"/>
      <c r="D33" s="74" t="s">
        <v>371</v>
      </c>
      <c r="E33" s="66"/>
      <c r="F33" s="75"/>
      <c r="G33" s="10"/>
      <c r="H33" s="104"/>
    </row>
    <row r="34" spans="1:8" ht="15" customHeight="1">
      <c r="A34" s="751"/>
      <c r="B34" s="356"/>
      <c r="C34" s="85">
        <v>1</v>
      </c>
      <c r="D34" s="74" t="s">
        <v>372</v>
      </c>
      <c r="E34" s="66">
        <v>230847435</v>
      </c>
      <c r="F34" s="75"/>
      <c r="G34" s="10"/>
      <c r="H34" s="104"/>
    </row>
    <row r="35" spans="1:8" ht="15" customHeight="1">
      <c r="A35" s="751"/>
      <c r="B35" s="356"/>
      <c r="C35" s="85">
        <v>2</v>
      </c>
      <c r="D35" s="74" t="s">
        <v>373</v>
      </c>
      <c r="E35" s="66">
        <v>14251402</v>
      </c>
      <c r="F35" s="75"/>
      <c r="G35" s="10"/>
      <c r="H35" s="104"/>
    </row>
    <row r="36" spans="1:8" ht="15" customHeight="1">
      <c r="A36" s="751"/>
      <c r="B36" s="357">
        <v>6</v>
      </c>
      <c r="C36" s="51"/>
      <c r="D36" s="73" t="s">
        <v>374</v>
      </c>
      <c r="E36" s="63">
        <f>SUM(E37:E39)</f>
        <v>0</v>
      </c>
      <c r="F36" s="75"/>
      <c r="G36" s="10"/>
      <c r="H36" s="104"/>
    </row>
    <row r="37" spans="1:8" ht="15" customHeight="1">
      <c r="A37" s="751"/>
      <c r="B37" s="357"/>
      <c r="C37" s="51">
        <v>1</v>
      </c>
      <c r="D37" s="74" t="s">
        <v>375</v>
      </c>
      <c r="E37" s="66">
        <v>0</v>
      </c>
      <c r="F37" s="75"/>
      <c r="G37" s="10"/>
      <c r="H37" s="104"/>
    </row>
    <row r="38" spans="1:8" ht="15" customHeight="1">
      <c r="A38" s="751"/>
      <c r="B38" s="357"/>
      <c r="C38" s="51">
        <v>2</v>
      </c>
      <c r="D38" s="74" t="s">
        <v>376</v>
      </c>
      <c r="E38" s="66">
        <v>0</v>
      </c>
      <c r="F38" s="75"/>
      <c r="G38" s="10"/>
      <c r="H38" s="104"/>
    </row>
    <row r="39" spans="1:8" ht="26.25" customHeight="1">
      <c r="A39" s="751"/>
      <c r="B39" s="356"/>
      <c r="C39" s="85">
        <v>3</v>
      </c>
      <c r="D39" s="74" t="s">
        <v>377</v>
      </c>
      <c r="E39" s="66">
        <v>0</v>
      </c>
      <c r="F39" s="75"/>
      <c r="G39" s="10"/>
      <c r="H39" s="104"/>
    </row>
    <row r="40" spans="1:8" ht="15" customHeight="1">
      <c r="A40" s="751"/>
      <c r="B40" s="357">
        <v>7</v>
      </c>
      <c r="C40" s="51"/>
      <c r="D40" s="73" t="s">
        <v>378</v>
      </c>
      <c r="E40" s="63">
        <f>SUM(E42:E45)</f>
        <v>788903107</v>
      </c>
      <c r="F40" s="75"/>
      <c r="G40" s="10"/>
      <c r="H40" s="104"/>
    </row>
    <row r="41" spans="1:8" ht="15" hidden="1" customHeight="1">
      <c r="A41" s="751"/>
      <c r="B41" s="356" t="s">
        <v>379</v>
      </c>
      <c r="C41" s="85"/>
      <c r="D41" s="74" t="s">
        <v>380</v>
      </c>
      <c r="E41" s="66"/>
      <c r="F41" s="75"/>
      <c r="G41" s="10"/>
      <c r="H41" s="104"/>
    </row>
    <row r="42" spans="1:8" ht="15" customHeight="1">
      <c r="A42" s="751"/>
      <c r="B42" s="356"/>
      <c r="C42" s="85">
        <v>1</v>
      </c>
      <c r="D42" s="74" t="s">
        <v>381</v>
      </c>
      <c r="E42" s="66">
        <v>497530178</v>
      </c>
      <c r="F42" s="75"/>
      <c r="G42" s="10"/>
      <c r="H42" s="104"/>
    </row>
    <row r="43" spans="1:8" ht="15" customHeight="1">
      <c r="A43" s="751"/>
      <c r="B43" s="356"/>
      <c r="C43" s="85">
        <v>2</v>
      </c>
      <c r="D43" s="74" t="s">
        <v>382</v>
      </c>
      <c r="E43" s="66">
        <v>157563450</v>
      </c>
      <c r="F43" s="75"/>
      <c r="G43" s="10"/>
      <c r="H43" s="104"/>
    </row>
    <row r="44" spans="1:8" ht="15" customHeight="1">
      <c r="A44" s="751"/>
      <c r="B44" s="356"/>
      <c r="C44" s="85">
        <v>3</v>
      </c>
      <c r="D44" s="74" t="s">
        <v>383</v>
      </c>
      <c r="E44" s="66">
        <v>20606864</v>
      </c>
      <c r="F44" s="75"/>
      <c r="G44" s="10"/>
      <c r="H44" s="104"/>
    </row>
    <row r="45" spans="1:8" ht="15" customHeight="1">
      <c r="A45" s="751"/>
      <c r="B45" s="356"/>
      <c r="C45" s="85">
        <v>4</v>
      </c>
      <c r="D45" s="74" t="s">
        <v>384</v>
      </c>
      <c r="E45" s="66">
        <v>113202615</v>
      </c>
      <c r="F45" s="75"/>
      <c r="G45" s="10"/>
      <c r="H45" s="104"/>
    </row>
    <row r="46" spans="1:8" ht="15" customHeight="1">
      <c r="A46" s="751"/>
      <c r="B46" s="357">
        <v>9</v>
      </c>
      <c r="C46" s="51"/>
      <c r="D46" s="73" t="s">
        <v>385</v>
      </c>
      <c r="E46" s="63">
        <f>SUM(E47:E51)</f>
        <v>316953058</v>
      </c>
      <c r="F46" s="75"/>
      <c r="G46" s="10"/>
      <c r="H46" s="104"/>
    </row>
    <row r="47" spans="1:8" ht="12" customHeight="1">
      <c r="A47" s="751"/>
      <c r="B47" s="752"/>
      <c r="C47" s="753">
        <v>1</v>
      </c>
      <c r="D47" s="71" t="s">
        <v>386</v>
      </c>
      <c r="E47" s="66">
        <v>81890926</v>
      </c>
      <c r="F47" s="75"/>
      <c r="G47" s="10"/>
      <c r="H47" s="104"/>
    </row>
    <row r="48" spans="1:8" ht="12" customHeight="1">
      <c r="A48" s="751"/>
      <c r="B48" s="752"/>
      <c r="C48" s="753">
        <v>2</v>
      </c>
      <c r="D48" s="71" t="s">
        <v>387</v>
      </c>
      <c r="E48" s="66">
        <v>0</v>
      </c>
      <c r="F48" s="75"/>
      <c r="G48" s="10"/>
      <c r="H48" s="104"/>
    </row>
    <row r="49" spans="1:8" ht="12" customHeight="1">
      <c r="A49" s="751"/>
      <c r="B49" s="752"/>
      <c r="C49" s="753">
        <v>3</v>
      </c>
      <c r="D49" s="71" t="s">
        <v>388</v>
      </c>
      <c r="E49" s="66">
        <v>0</v>
      </c>
      <c r="F49" s="75"/>
      <c r="G49" s="10"/>
      <c r="H49" s="104"/>
    </row>
    <row r="50" spans="1:8" ht="12" customHeight="1">
      <c r="A50" s="751"/>
      <c r="B50" s="752"/>
      <c r="C50" s="753">
        <v>4</v>
      </c>
      <c r="D50" s="71" t="s">
        <v>389</v>
      </c>
      <c r="E50" s="66">
        <v>22487243</v>
      </c>
      <c r="F50" s="75"/>
      <c r="G50" s="10"/>
      <c r="H50" s="104"/>
    </row>
    <row r="51" spans="1:8" ht="12" customHeight="1">
      <c r="A51" s="751"/>
      <c r="B51" s="752"/>
      <c r="C51" s="753">
        <v>5</v>
      </c>
      <c r="D51" s="71" t="s">
        <v>366</v>
      </c>
      <c r="E51" s="66">
        <v>212574889</v>
      </c>
      <c r="F51" s="75"/>
      <c r="G51" s="10"/>
      <c r="H51" s="104"/>
    </row>
    <row r="52" spans="1:8" ht="8.25" customHeight="1">
      <c r="A52" s="751"/>
      <c r="B52" s="752"/>
      <c r="C52" s="753"/>
      <c r="D52" s="71"/>
      <c r="E52" s="66"/>
      <c r="F52" s="75"/>
      <c r="G52" s="10"/>
      <c r="H52" s="104"/>
    </row>
    <row r="53" spans="1:8" ht="15" customHeight="1">
      <c r="A53" s="361">
        <v>2</v>
      </c>
      <c r="B53" s="365"/>
      <c r="C53" s="366"/>
      <c r="D53" s="364" t="s">
        <v>390</v>
      </c>
      <c r="E53" s="358">
        <f>E54+E61+E69+E75+E80+E87+E97</f>
        <v>12219320539</v>
      </c>
      <c r="F53" s="359">
        <f>E53/E161*100</f>
        <v>62.20980106536436</v>
      </c>
      <c r="G53" s="10"/>
      <c r="H53" s="104"/>
    </row>
    <row r="54" spans="1:8" ht="15" customHeight="1">
      <c r="A54" s="751"/>
      <c r="B54" s="357">
        <v>1</v>
      </c>
      <c r="C54" s="51"/>
      <c r="D54" s="73" t="s">
        <v>391</v>
      </c>
      <c r="E54" s="63">
        <f>SUM(E55:E60)</f>
        <v>51048491</v>
      </c>
      <c r="F54" s="75"/>
      <c r="G54" s="10"/>
      <c r="H54" s="104"/>
    </row>
    <row r="55" spans="1:8" ht="15" customHeight="1">
      <c r="A55" s="751"/>
      <c r="B55" s="357"/>
      <c r="C55" s="85">
        <v>1</v>
      </c>
      <c r="D55" s="74" t="s">
        <v>392</v>
      </c>
      <c r="E55" s="66">
        <v>0</v>
      </c>
      <c r="F55" s="75"/>
      <c r="G55" s="10"/>
      <c r="H55" s="104"/>
    </row>
    <row r="56" spans="1:8" ht="15" customHeight="1">
      <c r="A56" s="751"/>
      <c r="B56" s="357"/>
      <c r="C56" s="85">
        <v>2</v>
      </c>
      <c r="D56" s="74" t="s">
        <v>393</v>
      </c>
      <c r="E56" s="66">
        <v>0</v>
      </c>
      <c r="F56" s="75"/>
      <c r="G56" s="10"/>
      <c r="H56" s="104"/>
    </row>
    <row r="57" spans="1:8" ht="27" customHeight="1" thickBot="1">
      <c r="A57" s="754"/>
      <c r="B57" s="381"/>
      <c r="C57" s="382">
        <v>3</v>
      </c>
      <c r="D57" s="383" t="s">
        <v>394</v>
      </c>
      <c r="E57" s="384">
        <v>0</v>
      </c>
      <c r="F57" s="385"/>
      <c r="G57" s="10"/>
      <c r="H57" s="104"/>
    </row>
    <row r="58" spans="1:8" ht="15" customHeight="1" thickTop="1">
      <c r="A58" s="751"/>
      <c r="B58" s="356"/>
      <c r="C58" s="85">
        <v>4</v>
      </c>
      <c r="D58" s="74" t="s">
        <v>395</v>
      </c>
      <c r="E58" s="66">
        <v>0</v>
      </c>
      <c r="F58" s="75"/>
      <c r="G58" s="10"/>
      <c r="H58" s="104"/>
    </row>
    <row r="59" spans="1:8" ht="15" customHeight="1">
      <c r="A59" s="751"/>
      <c r="B59" s="356"/>
      <c r="C59" s="85">
        <v>5</v>
      </c>
      <c r="D59" s="74" t="s">
        <v>396</v>
      </c>
      <c r="E59" s="66">
        <v>14390573</v>
      </c>
      <c r="F59" s="75"/>
      <c r="G59" s="10"/>
      <c r="H59" s="104"/>
    </row>
    <row r="60" spans="1:8" ht="15" customHeight="1">
      <c r="A60" s="751"/>
      <c r="B60" s="356"/>
      <c r="C60" s="85">
        <v>6</v>
      </c>
      <c r="D60" s="74" t="s">
        <v>397</v>
      </c>
      <c r="E60" s="66">
        <v>36657918</v>
      </c>
      <c r="F60" s="75"/>
      <c r="G60" s="10"/>
      <c r="H60" s="104"/>
    </row>
    <row r="61" spans="1:8" ht="15" customHeight="1">
      <c r="A61" s="751"/>
      <c r="B61" s="357">
        <v>2</v>
      </c>
      <c r="C61" s="51"/>
      <c r="D61" s="73" t="s">
        <v>398</v>
      </c>
      <c r="E61" s="63">
        <f>SUM(E62:E68)</f>
        <v>1192059925</v>
      </c>
      <c r="F61" s="75"/>
      <c r="G61" s="10"/>
      <c r="H61" s="104"/>
    </row>
    <row r="62" spans="1:8" ht="14.1" customHeight="1">
      <c r="A62" s="751"/>
      <c r="B62" s="356"/>
      <c r="C62" s="85">
        <v>1</v>
      </c>
      <c r="D62" s="74" t="s">
        <v>399</v>
      </c>
      <c r="E62" s="66">
        <v>671945132</v>
      </c>
      <c r="F62" s="75"/>
      <c r="G62" s="10"/>
      <c r="H62" s="104"/>
    </row>
    <row r="63" spans="1:8" ht="14.1" customHeight="1">
      <c r="A63" s="751"/>
      <c r="B63" s="356"/>
      <c r="C63" s="85">
        <v>2</v>
      </c>
      <c r="D63" s="74" t="s">
        <v>400</v>
      </c>
      <c r="E63" s="66">
        <v>6473446</v>
      </c>
      <c r="F63" s="75"/>
      <c r="G63" s="10"/>
      <c r="H63" s="104"/>
    </row>
    <row r="64" spans="1:8" ht="14.1" customHeight="1">
      <c r="A64" s="751"/>
      <c r="B64" s="356"/>
      <c r="C64" s="85">
        <v>3</v>
      </c>
      <c r="D64" s="74" t="s">
        <v>401</v>
      </c>
      <c r="E64" s="66">
        <v>412960803</v>
      </c>
      <c r="F64" s="75"/>
      <c r="G64" s="10"/>
      <c r="H64" s="104"/>
    </row>
    <row r="65" spans="1:8" ht="14.1" customHeight="1">
      <c r="A65" s="751"/>
      <c r="B65" s="356"/>
      <c r="C65" s="85">
        <v>4</v>
      </c>
      <c r="D65" s="74" t="s">
        <v>402</v>
      </c>
      <c r="E65" s="66">
        <v>200000</v>
      </c>
      <c r="F65" s="75"/>
      <c r="G65" s="10"/>
      <c r="H65" s="104"/>
    </row>
    <row r="66" spans="1:8" ht="14.1" customHeight="1">
      <c r="A66" s="751"/>
      <c r="B66" s="356"/>
      <c r="C66" s="85">
        <v>5</v>
      </c>
      <c r="D66" s="74" t="s">
        <v>403</v>
      </c>
      <c r="E66" s="66">
        <v>100480544</v>
      </c>
      <c r="F66" s="75"/>
      <c r="G66" s="10"/>
      <c r="H66" s="104"/>
    </row>
    <row r="67" spans="1:8" ht="14.1" customHeight="1">
      <c r="A67" s="751"/>
      <c r="B67" s="356"/>
      <c r="C67" s="85">
        <v>6</v>
      </c>
      <c r="D67" s="74" t="s">
        <v>404</v>
      </c>
      <c r="E67" s="66">
        <v>0</v>
      </c>
      <c r="F67" s="75"/>
      <c r="G67" s="10"/>
      <c r="H67" s="104"/>
    </row>
    <row r="68" spans="1:8" ht="14.1" customHeight="1">
      <c r="A68" s="751"/>
      <c r="B68" s="356"/>
      <c r="C68" s="85">
        <v>7</v>
      </c>
      <c r="D68" s="74" t="s">
        <v>405</v>
      </c>
      <c r="E68" s="66">
        <v>0</v>
      </c>
      <c r="F68" s="75"/>
      <c r="G68" s="10"/>
      <c r="H68" s="104"/>
    </row>
    <row r="69" spans="1:8" ht="15" customHeight="1">
      <c r="A69" s="751"/>
      <c r="B69" s="357">
        <v>3</v>
      </c>
      <c r="C69" s="51"/>
      <c r="D69" s="73" t="s">
        <v>406</v>
      </c>
      <c r="E69" s="63">
        <f>SUM(E70:E74)</f>
        <v>1916107995</v>
      </c>
      <c r="F69" s="75"/>
      <c r="G69" s="10"/>
      <c r="H69" s="104"/>
    </row>
    <row r="70" spans="1:8" ht="15" customHeight="1">
      <c r="A70" s="751"/>
      <c r="B70" s="356"/>
      <c r="C70" s="85">
        <v>1</v>
      </c>
      <c r="D70" s="74" t="s">
        <v>407</v>
      </c>
      <c r="E70" s="66">
        <v>966604405</v>
      </c>
      <c r="F70" s="75"/>
      <c r="G70" s="10"/>
      <c r="H70" s="104"/>
    </row>
    <row r="71" spans="1:8" ht="15" customHeight="1">
      <c r="A71" s="751"/>
      <c r="B71" s="356"/>
      <c r="C71" s="85">
        <v>2</v>
      </c>
      <c r="D71" s="74" t="s">
        <v>408</v>
      </c>
      <c r="E71" s="66">
        <v>836989294</v>
      </c>
      <c r="F71" s="75"/>
      <c r="G71" s="10"/>
      <c r="H71" s="104"/>
    </row>
    <row r="72" spans="1:8" ht="15" customHeight="1">
      <c r="A72" s="751"/>
      <c r="B72" s="356"/>
      <c r="C72" s="85">
        <v>3</v>
      </c>
      <c r="D72" s="74" t="s">
        <v>409</v>
      </c>
      <c r="E72" s="66">
        <v>31445907</v>
      </c>
      <c r="F72" s="75"/>
      <c r="G72" s="10"/>
      <c r="H72" s="104"/>
    </row>
    <row r="73" spans="1:8" ht="15" customHeight="1">
      <c r="A73" s="751"/>
      <c r="B73" s="356"/>
      <c r="C73" s="85">
        <v>4</v>
      </c>
      <c r="D73" s="74" t="s">
        <v>410</v>
      </c>
      <c r="E73" s="66">
        <v>81068389</v>
      </c>
      <c r="F73" s="75"/>
      <c r="G73" s="10"/>
      <c r="H73" s="104"/>
    </row>
    <row r="74" spans="1:8" ht="15" customHeight="1">
      <c r="A74" s="751"/>
      <c r="B74" s="356"/>
      <c r="C74" s="85">
        <v>5</v>
      </c>
      <c r="D74" s="74" t="s">
        <v>411</v>
      </c>
      <c r="E74" s="66">
        <v>0</v>
      </c>
      <c r="F74" s="75"/>
      <c r="G74" s="10"/>
      <c r="H74" s="104"/>
    </row>
    <row r="75" spans="1:8" ht="25.5">
      <c r="A75" s="751"/>
      <c r="B75" s="357">
        <v>4</v>
      </c>
      <c r="C75" s="51"/>
      <c r="D75" s="360" t="s">
        <v>412</v>
      </c>
      <c r="E75" s="63">
        <f>SUM(E76:E79)</f>
        <v>294619282</v>
      </c>
      <c r="F75" s="102"/>
      <c r="G75" s="10"/>
      <c r="H75" s="104"/>
    </row>
    <row r="76" spans="1:8" ht="14.25">
      <c r="A76" s="751"/>
      <c r="B76" s="356"/>
      <c r="C76" s="85">
        <v>1</v>
      </c>
      <c r="D76" s="86" t="s">
        <v>413</v>
      </c>
      <c r="E76" s="66">
        <v>97752147</v>
      </c>
      <c r="F76" s="102"/>
      <c r="G76" s="10"/>
      <c r="H76" s="104"/>
    </row>
    <row r="77" spans="1:8" ht="14.25">
      <c r="A77" s="751"/>
      <c r="B77" s="356"/>
      <c r="C77" s="85">
        <v>2</v>
      </c>
      <c r="D77" s="86" t="s">
        <v>414</v>
      </c>
      <c r="E77" s="66">
        <v>166511240</v>
      </c>
      <c r="F77" s="102"/>
      <c r="G77" s="10"/>
      <c r="H77" s="104"/>
    </row>
    <row r="78" spans="1:8" ht="14.25">
      <c r="A78" s="751"/>
      <c r="B78" s="356"/>
      <c r="C78" s="85">
        <v>3</v>
      </c>
      <c r="D78" s="86" t="s">
        <v>415</v>
      </c>
      <c r="E78" s="66">
        <v>30355895</v>
      </c>
      <c r="F78" s="102"/>
      <c r="G78" s="10"/>
      <c r="H78" s="104"/>
    </row>
    <row r="79" spans="1:8" ht="14.25">
      <c r="A79" s="751"/>
      <c r="B79" s="356"/>
      <c r="C79" s="85">
        <v>4</v>
      </c>
      <c r="D79" s="86" t="s">
        <v>416</v>
      </c>
      <c r="E79" s="66">
        <v>0</v>
      </c>
      <c r="F79" s="102"/>
      <c r="G79" s="10"/>
      <c r="H79" s="104"/>
    </row>
    <row r="80" spans="1:8" ht="15" customHeight="1">
      <c r="A80" s="751"/>
      <c r="B80" s="357">
        <v>5</v>
      </c>
      <c r="C80" s="51"/>
      <c r="D80" s="73" t="s">
        <v>417</v>
      </c>
      <c r="E80" s="63">
        <f>SUM(E81:E86)</f>
        <v>7959196321</v>
      </c>
      <c r="F80" s="75"/>
      <c r="G80" s="10"/>
      <c r="H80" s="104"/>
    </row>
    <row r="81" spans="1:8" ht="15" customHeight="1">
      <c r="A81" s="751"/>
      <c r="B81" s="356"/>
      <c r="C81" s="85">
        <v>1</v>
      </c>
      <c r="D81" s="74" t="s">
        <v>418</v>
      </c>
      <c r="E81" s="66">
        <v>5347760269</v>
      </c>
      <c r="F81" s="75"/>
      <c r="G81" s="10"/>
      <c r="H81" s="104"/>
    </row>
    <row r="82" spans="1:8" ht="15" customHeight="1">
      <c r="A82" s="751"/>
      <c r="B82" s="356"/>
      <c r="C82" s="85">
        <v>2</v>
      </c>
      <c r="D82" s="74" t="s">
        <v>419</v>
      </c>
      <c r="E82" s="66">
        <v>796744727</v>
      </c>
      <c r="F82" s="75"/>
      <c r="G82" s="10"/>
      <c r="H82" s="104"/>
    </row>
    <row r="83" spans="1:8" ht="15" customHeight="1">
      <c r="A83" s="751"/>
      <c r="B83" s="356"/>
      <c r="C83" s="85">
        <v>3</v>
      </c>
      <c r="D83" s="74" t="s">
        <v>420</v>
      </c>
      <c r="E83" s="66">
        <v>1237781030</v>
      </c>
      <c r="F83" s="75"/>
      <c r="G83" s="10"/>
      <c r="H83" s="104"/>
    </row>
    <row r="84" spans="1:8" ht="15" customHeight="1">
      <c r="A84" s="751"/>
      <c r="B84" s="356"/>
      <c r="C84" s="85">
        <v>4</v>
      </c>
      <c r="D84" s="74" t="s">
        <v>421</v>
      </c>
      <c r="E84" s="66">
        <v>323606320</v>
      </c>
      <c r="F84" s="75"/>
      <c r="G84" s="10"/>
      <c r="H84" s="104"/>
    </row>
    <row r="85" spans="1:8" ht="15" customHeight="1">
      <c r="A85" s="751"/>
      <c r="B85" s="356"/>
      <c r="C85" s="85">
        <v>5</v>
      </c>
      <c r="D85" s="74" t="s">
        <v>422</v>
      </c>
      <c r="E85" s="66">
        <v>72108622</v>
      </c>
      <c r="F85" s="75"/>
      <c r="G85" s="10"/>
      <c r="H85" s="104"/>
    </row>
    <row r="86" spans="1:8" ht="15" customHeight="1">
      <c r="A86" s="751"/>
      <c r="B86" s="356"/>
      <c r="C86" s="85">
        <v>6</v>
      </c>
      <c r="D86" s="74" t="s">
        <v>423</v>
      </c>
      <c r="E86" s="66">
        <v>181195353</v>
      </c>
      <c r="F86" s="75"/>
      <c r="G86" s="10"/>
      <c r="H86" s="104"/>
    </row>
    <row r="87" spans="1:8" ht="15" customHeight="1">
      <c r="A87" s="751"/>
      <c r="B87" s="357">
        <v>6</v>
      </c>
      <c r="C87" s="51"/>
      <c r="D87" s="73" t="s">
        <v>424</v>
      </c>
      <c r="E87" s="63">
        <f>SUM(E88:E96)</f>
        <v>613023159</v>
      </c>
      <c r="F87" s="75"/>
      <c r="G87" s="10"/>
      <c r="H87" s="104"/>
    </row>
    <row r="88" spans="1:8" ht="15" customHeight="1">
      <c r="A88" s="751"/>
      <c r="B88" s="357"/>
      <c r="C88" s="85">
        <v>1</v>
      </c>
      <c r="D88" s="74" t="s">
        <v>425</v>
      </c>
      <c r="E88" s="66">
        <v>0</v>
      </c>
      <c r="F88" s="75"/>
      <c r="G88" s="10"/>
      <c r="H88" s="104"/>
    </row>
    <row r="89" spans="1:8" ht="15" customHeight="1">
      <c r="A89" s="751"/>
      <c r="B89" s="357"/>
      <c r="C89" s="85">
        <v>2</v>
      </c>
      <c r="D89" s="74" t="s">
        <v>426</v>
      </c>
      <c r="E89" s="66">
        <v>53424249</v>
      </c>
      <c r="F89" s="75"/>
      <c r="G89" s="10"/>
      <c r="H89" s="104"/>
    </row>
    <row r="90" spans="1:8" ht="15" customHeight="1">
      <c r="A90" s="751"/>
      <c r="B90" s="357"/>
      <c r="C90" s="85">
        <v>3</v>
      </c>
      <c r="D90" s="74" t="s">
        <v>427</v>
      </c>
      <c r="E90" s="66">
        <v>0</v>
      </c>
      <c r="F90" s="75"/>
      <c r="G90" s="10"/>
      <c r="H90" s="104"/>
    </row>
    <row r="91" spans="1:8" ht="15" customHeight="1">
      <c r="A91" s="751"/>
      <c r="B91" s="357"/>
      <c r="C91" s="85">
        <v>4</v>
      </c>
      <c r="D91" s="74" t="s">
        <v>428</v>
      </c>
      <c r="E91" s="66">
        <v>0</v>
      </c>
      <c r="F91" s="75"/>
      <c r="G91" s="10"/>
      <c r="H91" s="104"/>
    </row>
    <row r="92" spans="1:8" ht="15" customHeight="1">
      <c r="A92" s="751"/>
      <c r="B92" s="357"/>
      <c r="C92" s="85">
        <v>5</v>
      </c>
      <c r="D92" s="74" t="s">
        <v>429</v>
      </c>
      <c r="E92" s="66">
        <v>0</v>
      </c>
      <c r="F92" s="75"/>
      <c r="G92" s="10"/>
      <c r="H92" s="104"/>
    </row>
    <row r="93" spans="1:8" ht="15" customHeight="1">
      <c r="A93" s="751"/>
      <c r="B93" s="357"/>
      <c r="C93" s="85">
        <v>6</v>
      </c>
      <c r="D93" s="74" t="s">
        <v>430</v>
      </c>
      <c r="E93" s="66">
        <v>0</v>
      </c>
      <c r="F93" s="75"/>
      <c r="G93" s="10"/>
      <c r="H93" s="104"/>
    </row>
    <row r="94" spans="1:8" ht="15" customHeight="1">
      <c r="A94" s="751"/>
      <c r="B94" s="356"/>
      <c r="C94" s="85">
        <v>7</v>
      </c>
      <c r="D94" s="74" t="s">
        <v>431</v>
      </c>
      <c r="E94" s="66">
        <v>2131677</v>
      </c>
      <c r="F94" s="75"/>
      <c r="G94" s="10"/>
      <c r="H94" s="104"/>
    </row>
    <row r="95" spans="1:8" ht="15" customHeight="1">
      <c r="A95" s="751"/>
      <c r="B95" s="356"/>
      <c r="C95" s="85">
        <v>8</v>
      </c>
      <c r="D95" s="74" t="s">
        <v>432</v>
      </c>
      <c r="E95" s="66">
        <v>292467233</v>
      </c>
      <c r="F95" s="75"/>
      <c r="G95" s="10"/>
      <c r="H95" s="104"/>
    </row>
    <row r="96" spans="1:8" ht="15" customHeight="1">
      <c r="A96" s="751"/>
      <c r="B96" s="356"/>
      <c r="C96" s="85">
        <v>9</v>
      </c>
      <c r="D96" s="74" t="s">
        <v>433</v>
      </c>
      <c r="E96" s="66">
        <v>265000000</v>
      </c>
      <c r="F96" s="75"/>
      <c r="G96" s="10"/>
      <c r="H96" s="104"/>
    </row>
    <row r="97" spans="1:8" ht="15" customHeight="1">
      <c r="A97" s="751"/>
      <c r="B97" s="357">
        <v>7</v>
      </c>
      <c r="C97" s="51"/>
      <c r="D97" s="73" t="s">
        <v>434</v>
      </c>
      <c r="E97" s="63">
        <f>SUM(E98)</f>
        <v>193265366</v>
      </c>
      <c r="F97" s="75"/>
      <c r="G97" s="10"/>
      <c r="H97" s="104"/>
    </row>
    <row r="98" spans="1:8" ht="12.75" customHeight="1">
      <c r="A98" s="751"/>
      <c r="B98" s="752"/>
      <c r="C98" s="753">
        <v>1</v>
      </c>
      <c r="D98" s="71" t="s">
        <v>435</v>
      </c>
      <c r="E98" s="66">
        <v>193265366</v>
      </c>
      <c r="F98" s="75"/>
      <c r="G98" s="10"/>
      <c r="H98" s="104"/>
    </row>
    <row r="99" spans="1:8" ht="9" customHeight="1">
      <c r="A99" s="751"/>
      <c r="B99" s="752"/>
      <c r="C99" s="753"/>
      <c r="D99" s="71"/>
      <c r="E99" s="66"/>
      <c r="F99" s="75"/>
      <c r="G99" s="10"/>
      <c r="H99" s="104"/>
    </row>
    <row r="100" spans="1:8" ht="15" customHeight="1">
      <c r="A100" s="361">
        <v>3</v>
      </c>
      <c r="B100" s="362"/>
      <c r="C100" s="363"/>
      <c r="D100" s="364" t="s">
        <v>436</v>
      </c>
      <c r="E100" s="358">
        <f>E101+E111+E118+E122+E129+E131+E134+E139+E104</f>
        <v>727894189</v>
      </c>
      <c r="F100" s="359">
        <f>E100/E161*100</f>
        <v>3.7057831939017545</v>
      </c>
      <c r="G100" s="10"/>
      <c r="H100" s="104"/>
    </row>
    <row r="101" spans="1:8" ht="24" customHeight="1">
      <c r="A101" s="751"/>
      <c r="B101" s="357">
        <v>1</v>
      </c>
      <c r="C101" s="51"/>
      <c r="D101" s="469" t="s">
        <v>437</v>
      </c>
      <c r="E101" s="63">
        <f>SUM(E102:E103)</f>
        <v>137780499</v>
      </c>
      <c r="F101" s="102"/>
      <c r="G101" s="10"/>
      <c r="H101" s="104"/>
    </row>
    <row r="102" spans="1:8" ht="15" thickBot="1">
      <c r="A102" s="754"/>
      <c r="B102" s="470"/>
      <c r="C102" s="382">
        <v>1</v>
      </c>
      <c r="D102" s="471" t="s">
        <v>438</v>
      </c>
      <c r="E102" s="384">
        <v>135736854</v>
      </c>
      <c r="F102" s="386"/>
      <c r="G102" s="10"/>
      <c r="H102" s="104"/>
    </row>
    <row r="103" spans="1:8" ht="15" thickTop="1">
      <c r="A103" s="751"/>
      <c r="B103" s="356"/>
      <c r="C103" s="85">
        <v>2</v>
      </c>
      <c r="D103" s="86" t="s">
        <v>439</v>
      </c>
      <c r="E103" s="66">
        <v>2043645</v>
      </c>
      <c r="F103" s="102"/>
      <c r="G103" s="10"/>
      <c r="H103" s="104"/>
    </row>
    <row r="104" spans="1:8" ht="15" customHeight="1">
      <c r="A104" s="751"/>
      <c r="B104" s="357">
        <v>2</v>
      </c>
      <c r="C104" s="51"/>
      <c r="D104" s="73" t="s">
        <v>440</v>
      </c>
      <c r="E104" s="63">
        <f>SUM(E105:E110)</f>
        <v>287092575</v>
      </c>
      <c r="F104" s="75"/>
      <c r="G104" s="10"/>
      <c r="H104" s="104"/>
    </row>
    <row r="105" spans="1:8" ht="15" customHeight="1">
      <c r="A105" s="751"/>
      <c r="B105" s="356"/>
      <c r="C105" s="85">
        <v>1</v>
      </c>
      <c r="D105" s="74" t="s">
        <v>441</v>
      </c>
      <c r="E105" s="66">
        <v>209715052</v>
      </c>
      <c r="F105" s="75"/>
      <c r="G105" s="10"/>
      <c r="H105" s="104"/>
    </row>
    <row r="106" spans="1:8" ht="15" customHeight="1">
      <c r="A106" s="751"/>
      <c r="B106" s="356"/>
      <c r="C106" s="85">
        <v>2</v>
      </c>
      <c r="D106" s="74" t="s">
        <v>442</v>
      </c>
      <c r="E106" s="66">
        <v>8893589</v>
      </c>
      <c r="F106" s="75"/>
      <c r="G106" s="10"/>
      <c r="H106" s="104"/>
    </row>
    <row r="107" spans="1:8" ht="15" customHeight="1">
      <c r="A107" s="751"/>
      <c r="B107" s="356"/>
      <c r="C107" s="85">
        <v>3</v>
      </c>
      <c r="D107" s="74" t="s">
        <v>443</v>
      </c>
      <c r="E107" s="66">
        <v>68483934</v>
      </c>
      <c r="F107" s="75"/>
      <c r="G107" s="10"/>
      <c r="H107" s="104"/>
    </row>
    <row r="108" spans="1:8" ht="15" customHeight="1">
      <c r="A108" s="751"/>
      <c r="B108" s="356"/>
      <c r="C108" s="85">
        <v>4</v>
      </c>
      <c r="D108" s="74" t="s">
        <v>444</v>
      </c>
      <c r="E108" s="66">
        <v>0</v>
      </c>
      <c r="F108" s="75"/>
      <c r="G108" s="10"/>
      <c r="H108" s="104"/>
    </row>
    <row r="109" spans="1:8" ht="15" customHeight="1">
      <c r="A109" s="751"/>
      <c r="B109" s="356"/>
      <c r="C109" s="85">
        <v>5</v>
      </c>
      <c r="D109" s="74" t="s">
        <v>445</v>
      </c>
      <c r="E109" s="66">
        <v>0</v>
      </c>
      <c r="F109" s="75"/>
      <c r="G109" s="10"/>
      <c r="H109" s="104"/>
    </row>
    <row r="110" spans="1:8" ht="15" customHeight="1">
      <c r="A110" s="751"/>
      <c r="B110" s="356"/>
      <c r="C110" s="85">
        <v>6</v>
      </c>
      <c r="D110" s="74" t="s">
        <v>446</v>
      </c>
      <c r="E110" s="66">
        <v>0</v>
      </c>
      <c r="F110" s="75"/>
      <c r="G110" s="10"/>
      <c r="H110" s="104"/>
    </row>
    <row r="111" spans="1:8" ht="15" customHeight="1">
      <c r="A111" s="751"/>
      <c r="B111" s="357">
        <v>3</v>
      </c>
      <c r="C111" s="51"/>
      <c r="D111" s="73" t="s">
        <v>447</v>
      </c>
      <c r="E111" s="63">
        <f>SUM(E112:E117)</f>
        <v>15983764</v>
      </c>
      <c r="F111" s="75"/>
      <c r="G111" s="10"/>
      <c r="H111" s="104"/>
    </row>
    <row r="112" spans="1:8" ht="15" customHeight="1">
      <c r="A112" s="751"/>
      <c r="B112" s="356"/>
      <c r="C112" s="85">
        <v>1</v>
      </c>
      <c r="D112" s="74" t="s">
        <v>448</v>
      </c>
      <c r="E112" s="66">
        <v>0</v>
      </c>
      <c r="F112" s="75"/>
      <c r="G112" s="10"/>
      <c r="H112" s="104"/>
    </row>
    <row r="113" spans="1:8" ht="15" customHeight="1">
      <c r="A113" s="751"/>
      <c r="B113" s="356"/>
      <c r="C113" s="85">
        <v>2</v>
      </c>
      <c r="D113" s="74" t="s">
        <v>449</v>
      </c>
      <c r="E113" s="66">
        <v>0</v>
      </c>
      <c r="F113" s="75"/>
      <c r="G113" s="10"/>
      <c r="H113" s="104"/>
    </row>
    <row r="114" spans="1:8" ht="15" customHeight="1">
      <c r="A114" s="751"/>
      <c r="B114" s="356"/>
      <c r="C114" s="85">
        <v>3</v>
      </c>
      <c r="D114" s="74" t="s">
        <v>450</v>
      </c>
      <c r="E114" s="66">
        <v>0</v>
      </c>
      <c r="F114" s="75"/>
      <c r="G114" s="10"/>
      <c r="H114" s="104"/>
    </row>
    <row r="115" spans="1:8" ht="15" customHeight="1">
      <c r="A115" s="751"/>
      <c r="B115" s="356"/>
      <c r="C115" s="85">
        <v>4</v>
      </c>
      <c r="D115" s="74" t="s">
        <v>451</v>
      </c>
      <c r="E115" s="66">
        <v>0</v>
      </c>
      <c r="F115" s="75"/>
      <c r="G115" s="10"/>
      <c r="H115" s="104"/>
    </row>
    <row r="116" spans="1:8" ht="15" customHeight="1">
      <c r="A116" s="751"/>
      <c r="B116" s="356"/>
      <c r="C116" s="85">
        <v>5</v>
      </c>
      <c r="D116" s="74" t="s">
        <v>452</v>
      </c>
      <c r="E116" s="66">
        <v>15983764</v>
      </c>
      <c r="F116" s="75"/>
      <c r="G116" s="10"/>
      <c r="H116" s="104"/>
    </row>
    <row r="117" spans="1:8" ht="15" customHeight="1">
      <c r="A117" s="751"/>
      <c r="B117" s="356"/>
      <c r="C117" s="85">
        <v>6</v>
      </c>
      <c r="D117" s="74" t="s">
        <v>453</v>
      </c>
      <c r="E117" s="66">
        <v>0</v>
      </c>
      <c r="F117" s="75"/>
      <c r="G117" s="10"/>
      <c r="H117" s="104"/>
    </row>
    <row r="118" spans="1:8" ht="15" customHeight="1">
      <c r="A118" s="751"/>
      <c r="B118" s="357">
        <v>4</v>
      </c>
      <c r="C118" s="51"/>
      <c r="D118" s="73" t="s">
        <v>454</v>
      </c>
      <c r="E118" s="63">
        <f>SUM(E119:E121)</f>
        <v>0</v>
      </c>
      <c r="F118" s="75"/>
      <c r="G118" s="10"/>
      <c r="H118" s="104"/>
    </row>
    <row r="119" spans="1:8" ht="25.5" customHeight="1">
      <c r="A119" s="751"/>
      <c r="B119" s="356"/>
      <c r="C119" s="85">
        <v>1</v>
      </c>
      <c r="D119" s="74" t="s">
        <v>455</v>
      </c>
      <c r="E119" s="66">
        <v>0</v>
      </c>
      <c r="F119" s="75"/>
      <c r="G119" s="10"/>
      <c r="H119" s="104"/>
    </row>
    <row r="120" spans="1:8" ht="15" customHeight="1">
      <c r="A120" s="751"/>
      <c r="B120" s="356"/>
      <c r="C120" s="85">
        <v>2</v>
      </c>
      <c r="D120" s="74" t="s">
        <v>456</v>
      </c>
      <c r="E120" s="66">
        <v>0</v>
      </c>
      <c r="F120" s="75"/>
      <c r="G120" s="10"/>
      <c r="H120" s="104"/>
    </row>
    <row r="121" spans="1:8" ht="15" customHeight="1">
      <c r="A121" s="751"/>
      <c r="B121" s="356"/>
      <c r="C121" s="85">
        <v>3</v>
      </c>
      <c r="D121" s="74" t="s">
        <v>457</v>
      </c>
      <c r="E121" s="66">
        <v>0</v>
      </c>
      <c r="F121" s="75"/>
      <c r="G121" s="10"/>
      <c r="H121" s="104"/>
    </row>
    <row r="122" spans="1:8" ht="15" customHeight="1">
      <c r="A122" s="751"/>
      <c r="B122" s="357">
        <v>5</v>
      </c>
      <c r="C122" s="51"/>
      <c r="D122" s="73" t="s">
        <v>458</v>
      </c>
      <c r="E122" s="63">
        <f>SUM(E123:E128)</f>
        <v>9660629</v>
      </c>
      <c r="F122" s="75"/>
      <c r="G122" s="10"/>
      <c r="H122" s="104"/>
    </row>
    <row r="123" spans="1:8" ht="15" customHeight="1">
      <c r="A123" s="751"/>
      <c r="B123" s="356"/>
      <c r="C123" s="85">
        <v>1</v>
      </c>
      <c r="D123" s="74" t="s">
        <v>459</v>
      </c>
      <c r="E123" s="66">
        <v>9660629</v>
      </c>
      <c r="F123" s="75"/>
      <c r="G123" s="10"/>
      <c r="H123" s="104"/>
    </row>
    <row r="124" spans="1:8" ht="15" customHeight="1">
      <c r="A124" s="751"/>
      <c r="B124" s="356"/>
      <c r="C124" s="85">
        <v>2</v>
      </c>
      <c r="D124" s="74" t="s">
        <v>460</v>
      </c>
      <c r="E124" s="66">
        <v>0</v>
      </c>
      <c r="F124" s="75"/>
      <c r="G124" s="10"/>
      <c r="H124" s="104"/>
    </row>
    <row r="125" spans="1:8" ht="15" customHeight="1">
      <c r="A125" s="751"/>
      <c r="B125" s="356"/>
      <c r="C125" s="85">
        <v>3</v>
      </c>
      <c r="D125" s="74" t="s">
        <v>461</v>
      </c>
      <c r="E125" s="66">
        <v>0</v>
      </c>
      <c r="F125" s="75"/>
      <c r="G125" s="10"/>
      <c r="H125" s="104"/>
    </row>
    <row r="126" spans="1:8" ht="15" customHeight="1">
      <c r="A126" s="751"/>
      <c r="B126" s="356"/>
      <c r="C126" s="85">
        <v>4</v>
      </c>
      <c r="D126" s="74" t="s">
        <v>462</v>
      </c>
      <c r="E126" s="66">
        <v>0</v>
      </c>
      <c r="F126" s="75"/>
      <c r="G126" s="10"/>
      <c r="H126" s="104"/>
    </row>
    <row r="127" spans="1:8" ht="26.25" customHeight="1">
      <c r="A127" s="751"/>
      <c r="B127" s="356"/>
      <c r="C127" s="85">
        <v>5</v>
      </c>
      <c r="D127" s="74" t="s">
        <v>463</v>
      </c>
      <c r="E127" s="66">
        <v>0</v>
      </c>
      <c r="F127" s="75"/>
      <c r="G127" s="10"/>
      <c r="H127" s="104"/>
    </row>
    <row r="128" spans="1:8" ht="16.5" customHeight="1">
      <c r="A128" s="751"/>
      <c r="B128" s="356"/>
      <c r="C128" s="85">
        <v>6</v>
      </c>
      <c r="D128" s="72" t="s">
        <v>464</v>
      </c>
      <c r="E128" s="66">
        <v>0</v>
      </c>
      <c r="F128" s="75"/>
      <c r="G128" s="10"/>
      <c r="H128" s="104"/>
    </row>
    <row r="129" spans="1:8" ht="15" customHeight="1">
      <c r="A129" s="751"/>
      <c r="B129" s="357">
        <v>6</v>
      </c>
      <c r="C129" s="51"/>
      <c r="D129" s="73" t="s">
        <v>465</v>
      </c>
      <c r="E129" s="63">
        <f>SUM(E130)</f>
        <v>184597293</v>
      </c>
      <c r="F129" s="75"/>
      <c r="G129" s="10"/>
      <c r="H129" s="104"/>
    </row>
    <row r="130" spans="1:8" ht="15" customHeight="1">
      <c r="A130" s="751"/>
      <c r="B130" s="356"/>
      <c r="C130" s="85">
        <v>1</v>
      </c>
      <c r="D130" s="74" t="s">
        <v>466</v>
      </c>
      <c r="E130" s="66">
        <v>184597293</v>
      </c>
      <c r="F130" s="75"/>
      <c r="G130" s="10"/>
      <c r="H130" s="104"/>
    </row>
    <row r="131" spans="1:8" ht="15" customHeight="1">
      <c r="A131" s="751"/>
      <c r="B131" s="357">
        <v>7</v>
      </c>
      <c r="C131" s="51"/>
      <c r="D131" s="73" t="s">
        <v>467</v>
      </c>
      <c r="E131" s="63">
        <f>SUM(E132:E133)</f>
        <v>76821286</v>
      </c>
      <c r="F131" s="75"/>
      <c r="G131" s="10"/>
      <c r="H131" s="104"/>
    </row>
    <row r="132" spans="1:8" ht="15" customHeight="1">
      <c r="A132" s="751"/>
      <c r="B132" s="356"/>
      <c r="C132" s="85">
        <v>1</v>
      </c>
      <c r="D132" s="72" t="s">
        <v>468</v>
      </c>
      <c r="E132" s="66">
        <v>76821286</v>
      </c>
      <c r="F132" s="75"/>
      <c r="G132" s="10"/>
      <c r="H132" s="104"/>
    </row>
    <row r="133" spans="1:8" ht="15" customHeight="1">
      <c r="A133" s="751"/>
      <c r="B133" s="356"/>
      <c r="C133" s="85">
        <v>2</v>
      </c>
      <c r="D133" s="72" t="s">
        <v>469</v>
      </c>
      <c r="E133" s="66">
        <v>0</v>
      </c>
      <c r="F133" s="75"/>
      <c r="G133" s="10"/>
      <c r="H133" s="104"/>
    </row>
    <row r="134" spans="1:8" ht="15" customHeight="1">
      <c r="A134" s="751"/>
      <c r="B134" s="357">
        <v>8</v>
      </c>
      <c r="C134" s="51"/>
      <c r="D134" s="367" t="s">
        <v>470</v>
      </c>
      <c r="E134" s="63">
        <f>SUM(E135:E138)</f>
        <v>0</v>
      </c>
      <c r="F134" s="75"/>
      <c r="G134" s="10"/>
      <c r="H134" s="104"/>
    </row>
    <row r="135" spans="1:8" ht="14.1" customHeight="1">
      <c r="A135" s="751"/>
      <c r="B135" s="356"/>
      <c r="C135" s="85">
        <v>1</v>
      </c>
      <c r="D135" s="72" t="s">
        <v>471</v>
      </c>
      <c r="E135" s="66">
        <v>0</v>
      </c>
      <c r="F135" s="75"/>
      <c r="G135" s="10"/>
      <c r="H135" s="104"/>
    </row>
    <row r="136" spans="1:8" ht="14.1" customHeight="1">
      <c r="A136" s="751"/>
      <c r="B136" s="356"/>
      <c r="C136" s="85">
        <v>2</v>
      </c>
      <c r="D136" s="72" t="s">
        <v>472</v>
      </c>
      <c r="E136" s="66">
        <v>0</v>
      </c>
      <c r="F136" s="75"/>
      <c r="G136" s="10"/>
      <c r="H136" s="104"/>
    </row>
    <row r="137" spans="1:8" ht="14.1" customHeight="1">
      <c r="A137" s="751"/>
      <c r="B137" s="356"/>
      <c r="C137" s="85">
        <v>3</v>
      </c>
      <c r="D137" s="72" t="s">
        <v>473</v>
      </c>
      <c r="E137" s="66">
        <v>0</v>
      </c>
      <c r="F137" s="75"/>
      <c r="G137" s="10"/>
      <c r="H137" s="104"/>
    </row>
    <row r="138" spans="1:8" ht="14.1" customHeight="1">
      <c r="A138" s="751"/>
      <c r="B138" s="356"/>
      <c r="C138" s="85">
        <v>4</v>
      </c>
      <c r="D138" s="72" t="s">
        <v>474</v>
      </c>
      <c r="E138" s="66">
        <v>0</v>
      </c>
      <c r="F138" s="75"/>
      <c r="G138" s="10"/>
      <c r="H138" s="104"/>
    </row>
    <row r="139" spans="1:8" ht="15" customHeight="1">
      <c r="A139" s="751"/>
      <c r="B139" s="357">
        <v>9</v>
      </c>
      <c r="C139" s="51"/>
      <c r="D139" s="73" t="s">
        <v>475</v>
      </c>
      <c r="E139" s="63">
        <f>SUM(E140:E142)</f>
        <v>15958143</v>
      </c>
      <c r="F139" s="75"/>
      <c r="G139" s="10"/>
      <c r="H139" s="104"/>
    </row>
    <row r="140" spans="1:8" ht="15" customHeight="1">
      <c r="A140" s="751"/>
      <c r="B140" s="357"/>
      <c r="C140" s="85">
        <v>1</v>
      </c>
      <c r="D140" s="74" t="s">
        <v>476</v>
      </c>
      <c r="E140" s="66">
        <v>0</v>
      </c>
      <c r="F140" s="75"/>
      <c r="G140" s="10"/>
      <c r="H140" s="104"/>
    </row>
    <row r="141" spans="1:8" ht="15" customHeight="1">
      <c r="A141" s="751"/>
      <c r="B141" s="356"/>
      <c r="C141" s="85">
        <v>2</v>
      </c>
      <c r="D141" s="74" t="s">
        <v>477</v>
      </c>
      <c r="E141" s="66">
        <v>13825710</v>
      </c>
      <c r="F141" s="75"/>
      <c r="G141" s="10"/>
      <c r="H141" s="104"/>
    </row>
    <row r="142" spans="1:8" ht="15" customHeight="1">
      <c r="A142" s="751"/>
      <c r="B142" s="356"/>
      <c r="C142" s="85">
        <v>3</v>
      </c>
      <c r="D142" s="74" t="s">
        <v>478</v>
      </c>
      <c r="E142" s="66">
        <v>2132433</v>
      </c>
      <c r="F142" s="75"/>
      <c r="G142" s="10"/>
      <c r="H142" s="104"/>
    </row>
    <row r="143" spans="1:8" ht="15" customHeight="1">
      <c r="A143" s="361">
        <v>4</v>
      </c>
      <c r="B143" s="362"/>
      <c r="C143" s="363"/>
      <c r="D143" s="364" t="s">
        <v>479</v>
      </c>
      <c r="E143" s="358">
        <f>E144+E147+E151+E156</f>
        <v>3573603762</v>
      </c>
      <c r="F143" s="359">
        <f>E143/E161*100</f>
        <v>18.193579455658611</v>
      </c>
      <c r="G143" s="10"/>
      <c r="H143" s="104"/>
    </row>
    <row r="144" spans="1:8" ht="27" customHeight="1">
      <c r="A144" s="56"/>
      <c r="B144" s="357">
        <v>1</v>
      </c>
      <c r="C144" s="51"/>
      <c r="D144" s="472" t="s">
        <v>480</v>
      </c>
      <c r="E144" s="63">
        <f>SUM(E145:E146)</f>
        <v>116200573</v>
      </c>
      <c r="F144" s="102"/>
      <c r="G144" s="10"/>
      <c r="H144" s="104"/>
    </row>
    <row r="145" spans="1:10" ht="15" customHeight="1" thickBot="1">
      <c r="A145" s="387"/>
      <c r="B145" s="470"/>
      <c r="C145" s="382">
        <v>1</v>
      </c>
      <c r="D145" s="383" t="s">
        <v>481</v>
      </c>
      <c r="E145" s="384">
        <v>116200573</v>
      </c>
      <c r="F145" s="386"/>
      <c r="G145" s="10"/>
      <c r="H145" s="104"/>
    </row>
    <row r="146" spans="1:10" ht="15" customHeight="1" thickTop="1">
      <c r="A146" s="56"/>
      <c r="B146" s="356"/>
      <c r="C146" s="85">
        <v>2</v>
      </c>
      <c r="D146" s="74" t="s">
        <v>482</v>
      </c>
      <c r="E146" s="66">
        <v>0</v>
      </c>
      <c r="F146" s="102"/>
      <c r="G146" s="10"/>
      <c r="H146" s="104"/>
    </row>
    <row r="147" spans="1:10" ht="26.25" customHeight="1">
      <c r="A147" s="56"/>
      <c r="B147" s="357">
        <v>2</v>
      </c>
      <c r="C147" s="51"/>
      <c r="D147" s="73" t="s">
        <v>483</v>
      </c>
      <c r="E147" s="63">
        <f>SUM(E148:E150)</f>
        <v>3247897292</v>
      </c>
      <c r="F147" s="102"/>
      <c r="G147" s="10"/>
      <c r="H147" s="104"/>
      <c r="J147" s="105"/>
    </row>
    <row r="148" spans="1:10" ht="26.25" customHeight="1">
      <c r="A148" s="56"/>
      <c r="B148" s="356"/>
      <c r="C148" s="85">
        <v>1</v>
      </c>
      <c r="D148" s="74" t="s">
        <v>484</v>
      </c>
      <c r="E148" s="66">
        <v>238800323</v>
      </c>
      <c r="F148" s="102"/>
      <c r="G148" s="10"/>
      <c r="H148" s="104"/>
      <c r="J148" s="105"/>
    </row>
    <row r="149" spans="1:10" ht="26.25" customHeight="1">
      <c r="A149" s="56"/>
      <c r="B149" s="356"/>
      <c r="C149" s="85">
        <v>2</v>
      </c>
      <c r="D149" s="74" t="s">
        <v>485</v>
      </c>
      <c r="E149" s="66">
        <v>1870081093</v>
      </c>
      <c r="F149" s="102"/>
      <c r="G149" s="10"/>
      <c r="H149" s="552"/>
      <c r="I149" s="553"/>
      <c r="J149" s="105"/>
    </row>
    <row r="150" spans="1:10" ht="26.25" customHeight="1">
      <c r="A150" s="56"/>
      <c r="B150" s="356"/>
      <c r="C150" s="85">
        <v>3</v>
      </c>
      <c r="D150" s="74" t="s">
        <v>486</v>
      </c>
      <c r="E150" s="66">
        <v>1139015876</v>
      </c>
      <c r="F150" s="102"/>
      <c r="G150" s="10"/>
      <c r="H150" s="554"/>
      <c r="I150" s="554"/>
      <c r="J150" s="105"/>
    </row>
    <row r="151" spans="1:10" ht="18" customHeight="1">
      <c r="A151" s="56"/>
      <c r="B151" s="357">
        <v>3</v>
      </c>
      <c r="C151" s="51"/>
      <c r="D151" s="367" t="s">
        <v>487</v>
      </c>
      <c r="E151" s="63">
        <f>SUM(E152:E155)</f>
        <v>0</v>
      </c>
      <c r="F151" s="102"/>
      <c r="G151" s="10"/>
      <c r="H151" s="554"/>
      <c r="I151" s="554"/>
      <c r="J151" s="105"/>
    </row>
    <row r="152" spans="1:10" ht="15" customHeight="1">
      <c r="A152" s="56"/>
      <c r="B152" s="356"/>
      <c r="C152" s="85">
        <v>1</v>
      </c>
      <c r="D152" s="72" t="s">
        <v>487</v>
      </c>
      <c r="E152" s="66">
        <v>0</v>
      </c>
      <c r="F152" s="102"/>
      <c r="G152" s="10"/>
      <c r="H152" s="554"/>
      <c r="I152" s="554"/>
      <c r="J152" s="105"/>
    </row>
    <row r="153" spans="1:10" ht="15" customHeight="1">
      <c r="A153" s="56"/>
      <c r="B153" s="356"/>
      <c r="C153" s="85">
        <v>2</v>
      </c>
      <c r="D153" s="74" t="s">
        <v>488</v>
      </c>
      <c r="E153" s="66">
        <v>0</v>
      </c>
      <c r="F153" s="102"/>
      <c r="G153" s="10"/>
      <c r="H153" s="554"/>
      <c r="I153" s="554"/>
      <c r="J153" s="105"/>
    </row>
    <row r="154" spans="1:10" ht="15" customHeight="1">
      <c r="A154" s="56"/>
      <c r="B154" s="356"/>
      <c r="C154" s="85">
        <v>3</v>
      </c>
      <c r="D154" s="74" t="s">
        <v>199</v>
      </c>
      <c r="E154" s="66">
        <v>0</v>
      </c>
      <c r="F154" s="102"/>
      <c r="G154" s="10"/>
      <c r="H154" s="554"/>
      <c r="I154" s="554"/>
      <c r="J154" s="105"/>
    </row>
    <row r="155" spans="1:10" ht="27" customHeight="1">
      <c r="A155" s="56"/>
      <c r="B155" s="356"/>
      <c r="C155" s="85">
        <v>4</v>
      </c>
      <c r="D155" s="74" t="s">
        <v>489</v>
      </c>
      <c r="E155" s="66">
        <v>0</v>
      </c>
      <c r="F155" s="102"/>
      <c r="G155" s="10"/>
      <c r="H155" s="554"/>
      <c r="I155" s="554"/>
      <c r="J155" s="105"/>
    </row>
    <row r="156" spans="1:10" ht="15" customHeight="1">
      <c r="A156" s="56"/>
      <c r="B156" s="357">
        <v>4</v>
      </c>
      <c r="C156" s="51"/>
      <c r="D156" s="73" t="s">
        <v>490</v>
      </c>
      <c r="E156" s="63">
        <f>SUM(E157)</f>
        <v>209505897</v>
      </c>
      <c r="F156" s="75"/>
      <c r="G156" s="10"/>
      <c r="H156" s="554"/>
      <c r="I156" s="554"/>
    </row>
    <row r="157" spans="1:10" ht="15" customHeight="1">
      <c r="A157" s="56"/>
      <c r="B157" s="356"/>
      <c r="C157" s="85">
        <v>1</v>
      </c>
      <c r="D157" s="74" t="s">
        <v>491</v>
      </c>
      <c r="E157" s="66">
        <v>209505897</v>
      </c>
      <c r="F157" s="75"/>
      <c r="G157" s="10"/>
      <c r="H157" s="554"/>
      <c r="I157" s="554"/>
    </row>
    <row r="158" spans="1:10" ht="12" customHeight="1" thickBot="1">
      <c r="A158" s="754"/>
      <c r="B158" s="470"/>
      <c r="C158" s="382"/>
      <c r="D158" s="755"/>
      <c r="E158" s="77"/>
      <c r="F158" s="78"/>
      <c r="G158" s="62"/>
      <c r="H158" s="554"/>
      <c r="I158" s="554"/>
    </row>
    <row r="159" spans="1:10" ht="8.1" customHeight="1" thickTop="1" thickBot="1">
      <c r="A159" s="756"/>
      <c r="B159" s="757"/>
      <c r="C159" s="757"/>
      <c r="D159" s="757"/>
      <c r="E159" s="758"/>
      <c r="F159" s="758"/>
      <c r="G159" s="9"/>
      <c r="H159" s="554"/>
      <c r="I159" s="554"/>
    </row>
    <row r="160" spans="1:10" ht="8.1" customHeight="1" thickTop="1">
      <c r="A160" s="759"/>
      <c r="B160" s="760"/>
      <c r="C160" s="760"/>
      <c r="D160" s="761"/>
      <c r="E160" s="762"/>
      <c r="F160" s="763"/>
      <c r="G160" s="9"/>
      <c r="H160" s="554"/>
      <c r="I160" s="554"/>
    </row>
    <row r="161" spans="1:9" ht="18" customHeight="1">
      <c r="A161" s="764"/>
      <c r="B161" s="58" t="s">
        <v>492</v>
      </c>
      <c r="C161" s="58"/>
      <c r="D161" s="68"/>
      <c r="E161" s="67">
        <f>SUM(E11+E53+E100+E143)</f>
        <v>19642114795</v>
      </c>
      <c r="F161" s="59">
        <f>F143+F100+F53+F11</f>
        <v>100.00000000000001</v>
      </c>
      <c r="G161" s="9"/>
      <c r="H161" s="554"/>
      <c r="I161" s="554"/>
    </row>
    <row r="162" spans="1:9" ht="8.1" customHeight="1" thickBot="1">
      <c r="A162" s="765"/>
      <c r="B162" s="766"/>
      <c r="C162" s="766"/>
      <c r="D162" s="767"/>
      <c r="E162" s="768"/>
      <c r="F162" s="769"/>
      <c r="G162" s="9"/>
      <c r="H162" s="554"/>
      <c r="I162" s="554"/>
    </row>
    <row r="163" spans="1:9" ht="13.5" thickTop="1">
      <c r="G163" s="9"/>
      <c r="H163" s="553"/>
      <c r="I163" s="553"/>
    </row>
    <row r="164" spans="1:9">
      <c r="E164" s="103"/>
      <c r="G164" s="9"/>
      <c r="H164" s="553"/>
      <c r="I164" s="553"/>
    </row>
    <row r="165" spans="1:9">
      <c r="E165" s="103"/>
      <c r="G165" s="9"/>
      <c r="H165" s="553"/>
      <c r="I165" s="553"/>
    </row>
    <row r="166" spans="1:9">
      <c r="G166" s="9"/>
      <c r="H166" s="553"/>
      <c r="I166" s="553"/>
    </row>
    <row r="167" spans="1:9">
      <c r="G167" s="9"/>
      <c r="H167" s="553"/>
      <c r="I167" s="553"/>
    </row>
    <row r="168" spans="1:9">
      <c r="G168" s="9"/>
      <c r="H168" s="553"/>
      <c r="I168" s="553"/>
    </row>
    <row r="169" spans="1:9">
      <c r="G169" s="9"/>
      <c r="H169" s="553"/>
      <c r="I169" s="553"/>
    </row>
    <row r="170" spans="1:9">
      <c r="G170" s="9"/>
      <c r="H170" s="553"/>
      <c r="I170" s="553"/>
    </row>
    <row r="171" spans="1:9">
      <c r="G171" s="9"/>
      <c r="H171" s="553"/>
      <c r="I171" s="553"/>
    </row>
    <row r="172" spans="1:9">
      <c r="G172" s="9"/>
      <c r="H172" s="553"/>
      <c r="I172" s="553"/>
    </row>
    <row r="173" spans="1:9">
      <c r="G173" s="9"/>
    </row>
    <row r="174" spans="1:9">
      <c r="G174" s="9"/>
    </row>
    <row r="175" spans="1:9">
      <c r="G175" s="9"/>
    </row>
    <row r="176" spans="1:9">
      <c r="G176" s="9"/>
    </row>
    <row r="177" spans="7:7">
      <c r="G177" s="9"/>
    </row>
    <row r="178" spans="7:7">
      <c r="G178" s="9"/>
    </row>
    <row r="179" spans="7:7">
      <c r="G179" s="9"/>
    </row>
    <row r="180" spans="7:7">
      <c r="G180" s="9"/>
    </row>
    <row r="181" spans="7:7">
      <c r="G181" s="9"/>
    </row>
    <row r="182" spans="7:7">
      <c r="G182" s="9"/>
    </row>
    <row r="183" spans="7:7">
      <c r="G183" s="9"/>
    </row>
    <row r="184" spans="7:7">
      <c r="G184" s="9"/>
    </row>
    <row r="185" spans="7:7">
      <c r="G185" s="9"/>
    </row>
    <row r="186" spans="7:7">
      <c r="G186" s="9"/>
    </row>
    <row r="187" spans="7:7">
      <c r="G187" s="9"/>
    </row>
    <row r="188" spans="7:7">
      <c r="G188" s="9"/>
    </row>
    <row r="189" spans="7:7">
      <c r="G189" s="9"/>
    </row>
    <row r="190" spans="7:7">
      <c r="G190" s="9"/>
    </row>
    <row r="191" spans="7:7">
      <c r="G191" s="9"/>
    </row>
    <row r="192" spans="7:7">
      <c r="G192" s="9"/>
    </row>
    <row r="193" spans="7:7">
      <c r="G193" s="9"/>
    </row>
    <row r="194" spans="7:7">
      <c r="G194" s="9"/>
    </row>
    <row r="195" spans="7:7">
      <c r="G195" s="9"/>
    </row>
    <row r="196" spans="7:7">
      <c r="G196" s="9"/>
    </row>
    <row r="197" spans="7:7">
      <c r="G197" s="9"/>
    </row>
    <row r="198" spans="7:7">
      <c r="G198" s="9"/>
    </row>
    <row r="199" spans="7:7">
      <c r="G199" s="9"/>
    </row>
    <row r="200" spans="7:7">
      <c r="G200" s="9"/>
    </row>
    <row r="201" spans="7:7">
      <c r="G201" s="9"/>
    </row>
    <row r="202" spans="7:7">
      <c r="G202" s="9"/>
    </row>
    <row r="203" spans="7:7">
      <c r="G203" s="9"/>
    </row>
    <row r="204" spans="7:7">
      <c r="G204" s="9"/>
    </row>
    <row r="205" spans="7:7">
      <c r="G205" s="9"/>
    </row>
    <row r="206" spans="7:7">
      <c r="G206" s="9"/>
    </row>
    <row r="207" spans="7:7">
      <c r="G207" s="9"/>
    </row>
    <row r="208" spans="7:7">
      <c r="G208" s="9"/>
    </row>
    <row r="209" spans="7:7">
      <c r="G209" s="9"/>
    </row>
    <row r="210" spans="7:7">
      <c r="G210" s="9"/>
    </row>
    <row r="211" spans="7:7">
      <c r="G211" s="9"/>
    </row>
    <row r="212" spans="7:7">
      <c r="G212" s="9"/>
    </row>
    <row r="213" spans="7:7">
      <c r="G213" s="9"/>
    </row>
    <row r="214" spans="7:7">
      <c r="G214" s="9"/>
    </row>
    <row r="215" spans="7:7">
      <c r="G215" s="9"/>
    </row>
    <row r="216" spans="7:7">
      <c r="G216" s="9"/>
    </row>
    <row r="217" spans="7:7">
      <c r="G217" s="9"/>
    </row>
    <row r="218" spans="7:7">
      <c r="G218" s="9"/>
    </row>
    <row r="219" spans="7:7">
      <c r="G219" s="9"/>
    </row>
    <row r="220" spans="7:7">
      <c r="G220" s="9"/>
    </row>
    <row r="221" spans="7:7">
      <c r="G221" s="9"/>
    </row>
    <row r="222" spans="7:7">
      <c r="G222" s="9"/>
    </row>
    <row r="223" spans="7:7">
      <c r="G223" s="9"/>
    </row>
    <row r="224" spans="7:7">
      <c r="G224" s="9"/>
    </row>
    <row r="225" spans="7:7">
      <c r="G225" s="9"/>
    </row>
    <row r="226" spans="7:7">
      <c r="G226" s="9"/>
    </row>
    <row r="227" spans="7:7">
      <c r="G227" s="9"/>
    </row>
    <row r="228" spans="7:7">
      <c r="G228" s="9"/>
    </row>
    <row r="229" spans="7:7">
      <c r="G229" s="9"/>
    </row>
    <row r="230" spans="7:7">
      <c r="G230" s="9"/>
    </row>
    <row r="231" spans="7:7">
      <c r="G231" s="9"/>
    </row>
    <row r="232" spans="7:7">
      <c r="G232" s="9"/>
    </row>
    <row r="233" spans="7:7">
      <c r="G233" s="9"/>
    </row>
    <row r="234" spans="7:7">
      <c r="G234" s="9"/>
    </row>
    <row r="235" spans="7:7">
      <c r="G235" s="9"/>
    </row>
    <row r="236" spans="7:7">
      <c r="G236" s="9"/>
    </row>
    <row r="237" spans="7:7">
      <c r="G237" s="9"/>
    </row>
    <row r="238" spans="7:7">
      <c r="G238" s="9"/>
    </row>
    <row r="239" spans="7:7">
      <c r="G239" s="9"/>
    </row>
    <row r="240" spans="7:7">
      <c r="G240" s="9"/>
    </row>
    <row r="241" spans="7:7">
      <c r="G241" s="9"/>
    </row>
    <row r="242" spans="7:7">
      <c r="G242" s="9"/>
    </row>
    <row r="243" spans="7:7">
      <c r="G243" s="9"/>
    </row>
    <row r="244" spans="7:7">
      <c r="G244" s="9"/>
    </row>
    <row r="245" spans="7:7">
      <c r="G245" s="9"/>
    </row>
    <row r="246" spans="7:7">
      <c r="G246" s="9"/>
    </row>
    <row r="247" spans="7:7">
      <c r="G247" s="9"/>
    </row>
    <row r="248" spans="7:7">
      <c r="G248" s="9"/>
    </row>
    <row r="249" spans="7:7">
      <c r="G249" s="9"/>
    </row>
    <row r="250" spans="7:7">
      <c r="G250" s="9"/>
    </row>
    <row r="251" spans="7:7">
      <c r="G251" s="9"/>
    </row>
    <row r="252" spans="7:7">
      <c r="G252" s="9"/>
    </row>
    <row r="253" spans="7:7">
      <c r="G253" s="9"/>
    </row>
    <row r="254" spans="7:7">
      <c r="G254" s="9"/>
    </row>
    <row r="255" spans="7:7">
      <c r="G255" s="9"/>
    </row>
    <row r="256" spans="7:7">
      <c r="G256" s="9"/>
    </row>
    <row r="257" spans="7:7">
      <c r="G257" s="9"/>
    </row>
    <row r="258" spans="7:7">
      <c r="G258" s="9"/>
    </row>
    <row r="259" spans="7:7">
      <c r="G259" s="9"/>
    </row>
    <row r="260" spans="7:7">
      <c r="G260" s="9"/>
    </row>
    <row r="261" spans="7:7">
      <c r="G261" s="9"/>
    </row>
    <row r="262" spans="7:7">
      <c r="G262" s="9"/>
    </row>
    <row r="263" spans="7:7">
      <c r="G263" s="9"/>
    </row>
    <row r="264" spans="7:7">
      <c r="G264" s="9"/>
    </row>
    <row r="265" spans="7:7">
      <c r="G265" s="9"/>
    </row>
    <row r="266" spans="7:7">
      <c r="G266" s="9"/>
    </row>
    <row r="267" spans="7:7">
      <c r="G267" s="9"/>
    </row>
    <row r="268" spans="7:7">
      <c r="G268" s="9"/>
    </row>
    <row r="269" spans="7:7">
      <c r="G269" s="9"/>
    </row>
    <row r="270" spans="7:7">
      <c r="G270" s="9"/>
    </row>
    <row r="271" spans="7:7">
      <c r="G271" s="9"/>
    </row>
    <row r="272" spans="7:7">
      <c r="G272" s="9"/>
    </row>
    <row r="273" spans="7:7">
      <c r="G273" s="9"/>
    </row>
    <row r="274" spans="7:7">
      <c r="G274" s="9"/>
    </row>
    <row r="275" spans="7:7">
      <c r="G275" s="9"/>
    </row>
    <row r="276" spans="7:7">
      <c r="G276" s="9"/>
    </row>
    <row r="277" spans="7:7">
      <c r="G277" s="9"/>
    </row>
    <row r="278" spans="7:7">
      <c r="G278" s="9"/>
    </row>
    <row r="279" spans="7:7">
      <c r="G279" s="9"/>
    </row>
    <row r="280" spans="7:7">
      <c r="G280" s="9"/>
    </row>
    <row r="281" spans="7:7">
      <c r="G281" s="9"/>
    </row>
    <row r="282" spans="7:7">
      <c r="G282" s="9"/>
    </row>
    <row r="283" spans="7:7">
      <c r="G283" s="9"/>
    </row>
    <row r="284" spans="7:7">
      <c r="G284" s="9"/>
    </row>
    <row r="285" spans="7:7">
      <c r="G285" s="9"/>
    </row>
    <row r="286" spans="7:7">
      <c r="G286" s="9"/>
    </row>
    <row r="287" spans="7:7">
      <c r="G287" s="9"/>
    </row>
    <row r="288" spans="7:7">
      <c r="G288" s="9"/>
    </row>
    <row r="289" spans="7:7">
      <c r="G289" s="9"/>
    </row>
    <row r="290" spans="7:7">
      <c r="G290" s="9"/>
    </row>
    <row r="291" spans="7:7">
      <c r="G291" s="9"/>
    </row>
    <row r="292" spans="7:7">
      <c r="G292" s="9"/>
    </row>
    <row r="293" spans="7:7">
      <c r="G293" s="9"/>
    </row>
    <row r="294" spans="7:7">
      <c r="G294" s="9"/>
    </row>
    <row r="295" spans="7:7">
      <c r="G295" s="9"/>
    </row>
    <row r="296" spans="7:7">
      <c r="G296" s="9"/>
    </row>
    <row r="297" spans="7:7">
      <c r="G297" s="9"/>
    </row>
    <row r="298" spans="7:7">
      <c r="G298" s="9"/>
    </row>
    <row r="299" spans="7:7">
      <c r="G299" s="9"/>
    </row>
    <row r="300" spans="7:7">
      <c r="G300" s="9"/>
    </row>
    <row r="301" spans="7:7">
      <c r="G301" s="9"/>
    </row>
    <row r="302" spans="7:7">
      <c r="G302" s="9"/>
    </row>
    <row r="303" spans="7:7">
      <c r="G303" s="9"/>
    </row>
    <row r="304" spans="7:7">
      <c r="G304" s="9"/>
    </row>
    <row r="305" spans="7:7">
      <c r="G305" s="9"/>
    </row>
    <row r="306" spans="7:7">
      <c r="G306" s="9"/>
    </row>
    <row r="307" spans="7:7">
      <c r="G307" s="9"/>
    </row>
    <row r="308" spans="7:7">
      <c r="G308" s="9"/>
    </row>
    <row r="309" spans="7:7">
      <c r="G309" s="9"/>
    </row>
    <row r="310" spans="7:7">
      <c r="G310" s="9"/>
    </row>
    <row r="311" spans="7:7">
      <c r="G311" s="9"/>
    </row>
    <row r="312" spans="7:7">
      <c r="G312" s="9"/>
    </row>
    <row r="313" spans="7:7">
      <c r="G313" s="9"/>
    </row>
    <row r="314" spans="7:7">
      <c r="G314" s="9"/>
    </row>
    <row r="315" spans="7:7">
      <c r="G315" s="9"/>
    </row>
    <row r="316" spans="7:7">
      <c r="G316" s="9"/>
    </row>
    <row r="317" spans="7:7">
      <c r="G317" s="9"/>
    </row>
    <row r="318" spans="7:7">
      <c r="G318" s="9"/>
    </row>
    <row r="319" spans="7:7">
      <c r="G319" s="9"/>
    </row>
    <row r="320" spans="7:7">
      <c r="G320" s="9"/>
    </row>
    <row r="321" spans="7:7">
      <c r="G321" s="9"/>
    </row>
    <row r="322" spans="7:7">
      <c r="G322" s="9"/>
    </row>
    <row r="323" spans="7:7">
      <c r="G323" s="9"/>
    </row>
    <row r="16444" spans="6:6" ht="15">
      <c r="F16444" s="1"/>
    </row>
  </sheetData>
  <mergeCells count="4">
    <mergeCell ref="A1:F1"/>
    <mergeCell ref="A3:F3"/>
    <mergeCell ref="A4:F4"/>
    <mergeCell ref="A2:F2"/>
  </mergeCells>
  <phoneticPr fontId="0" type="noConversion"/>
  <printOptions horizontalCentered="1"/>
  <pageMargins left="0.39370078740157483" right="0.39370078740157483" top="0.39370078740157483" bottom="0.59055118110236227" header="0.31496062992125984" footer="0.19685039370078741"/>
  <pageSetup scale="9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G16329"/>
  <sheetViews>
    <sheetView zoomScaleNormal="100" workbookViewId="0" xr3:uid="{FF0BDA26-1AD6-5648-BD9A-E01AA4DDCA7C}">
      <selection sqref="A1:E1"/>
    </sheetView>
  </sheetViews>
  <sheetFormatPr defaultRowHeight="12.75"/>
  <cols>
    <col min="1" max="1" width="3.28515625" customWidth="1"/>
    <col min="2" max="2" width="8.42578125" customWidth="1"/>
    <col min="3" max="3" width="61.42578125" customWidth="1"/>
    <col min="4" max="4" width="17.42578125" customWidth="1"/>
    <col min="5" max="5" width="13.5703125" customWidth="1"/>
    <col min="6" max="6" width="13.5703125" bestFit="1" customWidth="1"/>
    <col min="7" max="7" width="12.7109375" bestFit="1" customWidth="1"/>
    <col min="8" max="256" width="11.42578125" customWidth="1"/>
  </cols>
  <sheetData>
    <row r="1" spans="1:6" ht="16.5" customHeight="1">
      <c r="A1" s="649" t="s">
        <v>493</v>
      </c>
      <c r="B1" s="649"/>
      <c r="C1" s="649"/>
      <c r="D1" s="649"/>
      <c r="E1" s="649"/>
    </row>
    <row r="2" spans="1:6" ht="14.25" customHeight="1">
      <c r="A2" s="597" t="s">
        <v>1</v>
      </c>
      <c r="B2" s="649"/>
      <c r="C2" s="649"/>
      <c r="D2" s="649"/>
      <c r="E2" s="649"/>
    </row>
    <row r="3" spans="1:6" ht="15.75">
      <c r="A3" s="599" t="s">
        <v>494</v>
      </c>
      <c r="B3" s="599"/>
      <c r="C3" s="599"/>
      <c r="D3" s="599"/>
      <c r="E3" s="599"/>
    </row>
    <row r="4" spans="1:6" ht="15">
      <c r="A4" s="650" t="s">
        <v>3</v>
      </c>
      <c r="B4" s="650"/>
      <c r="C4" s="650"/>
      <c r="D4" s="650"/>
      <c r="E4" s="650"/>
    </row>
    <row r="5" spans="1:6" ht="13.5" thickBot="1">
      <c r="A5" s="750"/>
      <c r="B5" s="750"/>
      <c r="C5" s="750"/>
      <c r="D5" s="750"/>
      <c r="E5" s="750"/>
    </row>
    <row r="6" spans="1:6" ht="12.75" customHeight="1" thickTop="1">
      <c r="A6" s="30"/>
      <c r="B6" s="31"/>
      <c r="C6" s="32"/>
      <c r="D6" s="33"/>
      <c r="E6" s="34" t="s">
        <v>271</v>
      </c>
    </row>
    <row r="7" spans="1:6" ht="11.25" customHeight="1">
      <c r="A7" s="651" t="s">
        <v>495</v>
      </c>
      <c r="B7" s="652"/>
      <c r="C7" s="595" t="s">
        <v>496</v>
      </c>
      <c r="D7" s="35" t="s">
        <v>5</v>
      </c>
      <c r="E7" s="36" t="s">
        <v>345</v>
      </c>
      <c r="F7" s="9"/>
    </row>
    <row r="8" spans="1:6" ht="12" customHeight="1" thickBot="1">
      <c r="A8" s="37"/>
      <c r="B8" s="38"/>
      <c r="C8" s="39"/>
      <c r="D8" s="40"/>
      <c r="E8" s="41" t="s">
        <v>347</v>
      </c>
      <c r="F8" s="9"/>
    </row>
    <row r="9" spans="1:6" ht="8.1" customHeight="1" thickTop="1" thickBot="1">
      <c r="A9" s="42"/>
      <c r="B9" s="43"/>
      <c r="C9" s="44"/>
      <c r="D9" s="45"/>
      <c r="E9" s="45"/>
      <c r="F9" s="9"/>
    </row>
    <row r="10" spans="1:6" ht="5.25" customHeight="1" thickTop="1">
      <c r="A10" s="46"/>
      <c r="B10" s="47"/>
      <c r="C10" s="48"/>
      <c r="D10" s="49"/>
      <c r="E10" s="50"/>
      <c r="F10" s="9"/>
    </row>
    <row r="11" spans="1:6" ht="14.1" customHeight="1">
      <c r="A11" s="770"/>
      <c r="B11" s="595"/>
      <c r="C11" s="69" t="s">
        <v>497</v>
      </c>
      <c r="D11" s="64">
        <f>D13+D18+D23+D30+D27</f>
        <v>16068511033</v>
      </c>
      <c r="E11" s="256">
        <f>D11/$D$45*100</f>
        <v>81.806420544341393</v>
      </c>
      <c r="F11" s="9"/>
    </row>
    <row r="12" spans="1:6" ht="6.75" customHeight="1">
      <c r="A12" s="751"/>
      <c r="B12" s="51"/>
      <c r="C12" s="757"/>
      <c r="D12" s="65"/>
      <c r="E12" s="771"/>
      <c r="F12" s="9"/>
    </row>
    <row r="13" spans="1:6" ht="14.1" customHeight="1">
      <c r="A13" s="52">
        <v>1</v>
      </c>
      <c r="B13" s="53"/>
      <c r="C13" s="54" t="s">
        <v>498</v>
      </c>
      <c r="D13" s="63">
        <f>SUM(D14:D16)</f>
        <v>9246451154</v>
      </c>
      <c r="E13" s="55">
        <f>D13/$D$45*100</f>
        <v>47.074621294616051</v>
      </c>
      <c r="F13" s="61"/>
    </row>
    <row r="14" spans="1:6" ht="14.1" customHeight="1">
      <c r="A14" s="751"/>
      <c r="B14" s="753">
        <v>1</v>
      </c>
      <c r="C14" s="71" t="s">
        <v>348</v>
      </c>
      <c r="D14" s="66">
        <v>102748717</v>
      </c>
      <c r="E14" s="772"/>
      <c r="F14" s="10"/>
    </row>
    <row r="15" spans="1:6" ht="14.1" customHeight="1">
      <c r="A15" s="751"/>
      <c r="B15" s="753">
        <v>2</v>
      </c>
      <c r="C15" s="71" t="s">
        <v>390</v>
      </c>
      <c r="D15" s="66">
        <v>9136295302</v>
      </c>
      <c r="E15" s="772"/>
      <c r="F15" s="10"/>
    </row>
    <row r="16" spans="1:6" ht="14.1" customHeight="1">
      <c r="A16" s="751"/>
      <c r="B16" s="753">
        <v>3</v>
      </c>
      <c r="C16" s="71" t="s">
        <v>436</v>
      </c>
      <c r="D16" s="66">
        <v>7407135</v>
      </c>
      <c r="E16" s="772"/>
      <c r="F16" s="10"/>
    </row>
    <row r="17" spans="1:7" ht="11.25" customHeight="1">
      <c r="A17" s="751"/>
      <c r="B17" s="753"/>
      <c r="C17" s="71"/>
      <c r="D17" s="773"/>
      <c r="E17" s="772"/>
      <c r="F17" s="10"/>
    </row>
    <row r="18" spans="1:7" ht="14.1" customHeight="1">
      <c r="A18" s="56">
        <v>2</v>
      </c>
      <c r="B18" s="51"/>
      <c r="C18" s="57" t="s">
        <v>499</v>
      </c>
      <c r="D18" s="63">
        <f>SUM(D19:D21)</f>
        <v>729067039</v>
      </c>
      <c r="E18" s="55">
        <f>D18/$D$45*100</f>
        <v>3.7117542922902973</v>
      </c>
      <c r="F18" s="10"/>
    </row>
    <row r="19" spans="1:7" ht="14.1" customHeight="1">
      <c r="A19" s="751"/>
      <c r="B19" s="753">
        <v>1</v>
      </c>
      <c r="C19" s="71" t="s">
        <v>348</v>
      </c>
      <c r="D19" s="66">
        <v>43781734</v>
      </c>
      <c r="E19" s="772"/>
      <c r="F19" s="10"/>
    </row>
    <row r="20" spans="1:7" ht="14.1" customHeight="1">
      <c r="A20" s="751"/>
      <c r="B20" s="753">
        <v>2</v>
      </c>
      <c r="C20" s="71" t="s">
        <v>390</v>
      </c>
      <c r="D20" s="66">
        <v>68984393</v>
      </c>
      <c r="E20" s="772"/>
      <c r="F20" s="10"/>
    </row>
    <row r="21" spans="1:7" ht="15" customHeight="1">
      <c r="A21" s="751"/>
      <c r="B21" s="753">
        <v>3</v>
      </c>
      <c r="C21" s="71" t="s">
        <v>436</v>
      </c>
      <c r="D21" s="66">
        <v>616300912</v>
      </c>
      <c r="E21" s="771"/>
      <c r="F21" s="10"/>
    </row>
    <row r="22" spans="1:7" ht="12.75" customHeight="1">
      <c r="A22" s="751"/>
      <c r="B22" s="753"/>
      <c r="C22" s="71"/>
      <c r="D22" s="773"/>
      <c r="E22" s="772"/>
      <c r="F22" s="10"/>
    </row>
    <row r="23" spans="1:7" ht="14.1" customHeight="1">
      <c r="A23" s="56">
        <v>3</v>
      </c>
      <c r="B23" s="51"/>
      <c r="C23" s="57" t="s">
        <v>500</v>
      </c>
      <c r="D23" s="63">
        <f>SUM(D24:D25)</f>
        <v>3069970698</v>
      </c>
      <c r="E23" s="55">
        <f>D23/$D$45*100</f>
        <v>15.629532410540012</v>
      </c>
      <c r="F23" s="10"/>
    </row>
    <row r="24" spans="1:7" ht="14.1" customHeight="1">
      <c r="A24" s="751"/>
      <c r="B24" s="753">
        <v>2</v>
      </c>
      <c r="C24" s="71" t="s">
        <v>390</v>
      </c>
      <c r="D24" s="66">
        <v>2975445185</v>
      </c>
      <c r="E24" s="772"/>
      <c r="F24" s="10"/>
    </row>
    <row r="25" spans="1:7" ht="14.1" customHeight="1">
      <c r="A25" s="751"/>
      <c r="B25" s="753">
        <v>3</v>
      </c>
      <c r="C25" s="71" t="s">
        <v>436</v>
      </c>
      <c r="D25" s="66">
        <v>94525513</v>
      </c>
      <c r="E25" s="772"/>
      <c r="F25" s="10"/>
    </row>
    <row r="26" spans="1:7">
      <c r="A26" s="751"/>
      <c r="B26" s="753"/>
      <c r="C26" s="72"/>
      <c r="D26" s="773"/>
      <c r="E26" s="771"/>
      <c r="F26" s="10"/>
    </row>
    <row r="27" spans="1:7" ht="14.1" customHeight="1">
      <c r="A27" s="56">
        <v>4</v>
      </c>
      <c r="B27" s="51"/>
      <c r="C27" s="57" t="s">
        <v>501</v>
      </c>
      <c r="D27" s="63">
        <f>SUM(D28)</f>
        <v>1359359355</v>
      </c>
      <c r="E27" s="55">
        <f>D27/$D$45*100+0.01</f>
        <v>6.9306364446359492</v>
      </c>
      <c r="F27" s="10"/>
    </row>
    <row r="28" spans="1:7" ht="14.1" customHeight="1">
      <c r="A28" s="56"/>
      <c r="B28" s="85">
        <v>1</v>
      </c>
      <c r="C28" s="71" t="s">
        <v>348</v>
      </c>
      <c r="D28" s="66">
        <v>1359359355</v>
      </c>
      <c r="E28" s="772"/>
      <c r="F28" s="10"/>
    </row>
    <row r="29" spans="1:7" ht="13.5" customHeight="1">
      <c r="A29" s="751"/>
      <c r="B29" s="85"/>
      <c r="C29" s="71"/>
      <c r="D29" s="773"/>
      <c r="E29" s="772"/>
      <c r="F29" s="10"/>
    </row>
    <row r="30" spans="1:7" ht="14.1" customHeight="1">
      <c r="A30" s="56">
        <v>5</v>
      </c>
      <c r="B30" s="51"/>
      <c r="C30" s="57" t="s">
        <v>502</v>
      </c>
      <c r="D30" s="63">
        <f>SUM(D31:D33)</f>
        <v>1663662787</v>
      </c>
      <c r="E30" s="55">
        <f>D30/$D$45*100</f>
        <v>8.4698761022590805</v>
      </c>
      <c r="F30" s="10"/>
    </row>
    <row r="31" spans="1:7" ht="14.1" customHeight="1">
      <c r="A31" s="56"/>
      <c r="B31" s="85">
        <v>1</v>
      </c>
      <c r="C31" s="71" t="s">
        <v>348</v>
      </c>
      <c r="D31" s="66">
        <v>1615406499</v>
      </c>
      <c r="E31" s="772"/>
      <c r="F31" s="10"/>
      <c r="G31" s="103"/>
    </row>
    <row r="32" spans="1:7" ht="14.1" customHeight="1">
      <c r="A32" s="56"/>
      <c r="B32" s="85">
        <v>2</v>
      </c>
      <c r="C32" s="71" t="s">
        <v>390</v>
      </c>
      <c r="D32" s="66">
        <v>38595659</v>
      </c>
      <c r="E32" s="772"/>
      <c r="F32" s="10"/>
    </row>
    <row r="33" spans="1:7" ht="14.1" customHeight="1">
      <c r="A33" s="56"/>
      <c r="B33" s="85">
        <v>3</v>
      </c>
      <c r="C33" s="71" t="s">
        <v>436</v>
      </c>
      <c r="D33" s="66">
        <v>9660629</v>
      </c>
      <c r="E33" s="772"/>
      <c r="F33" s="10"/>
    </row>
    <row r="34" spans="1:7" ht="14.25" customHeight="1" thickBot="1">
      <c r="A34" s="754"/>
      <c r="B34" s="382"/>
      <c r="C34" s="755"/>
      <c r="D34" s="774"/>
      <c r="E34" s="775"/>
      <c r="F34" s="62"/>
    </row>
    <row r="35" spans="1:7" ht="8.1" customHeight="1" thickTop="1" thickBot="1">
      <c r="A35" s="776"/>
      <c r="B35" s="356"/>
      <c r="C35" s="777"/>
      <c r="D35" s="758"/>
      <c r="E35" s="758"/>
      <c r="F35" s="9"/>
    </row>
    <row r="36" spans="1:7" ht="6.75" customHeight="1" thickTop="1">
      <c r="A36" s="778"/>
      <c r="B36" s="779"/>
      <c r="C36" s="780"/>
      <c r="D36" s="781"/>
      <c r="E36" s="782"/>
      <c r="F36" s="9"/>
    </row>
    <row r="37" spans="1:7" ht="14.1" customHeight="1">
      <c r="A37" s="770"/>
      <c r="B37" s="595"/>
      <c r="C37" s="70" t="s">
        <v>13</v>
      </c>
      <c r="D37" s="64">
        <f>SUM(D39:D41)</f>
        <v>3573603762</v>
      </c>
      <c r="E37" s="256">
        <f>D37/$D$45*100</f>
        <v>18.193579455658611</v>
      </c>
      <c r="F37" s="9"/>
    </row>
    <row r="38" spans="1:7" ht="8.1" customHeight="1">
      <c r="A38" s="751"/>
      <c r="B38" s="51"/>
      <c r="C38" s="71"/>
      <c r="D38" s="60"/>
      <c r="E38" s="783"/>
      <c r="F38" s="9"/>
    </row>
    <row r="39" spans="1:7" ht="14.1" customHeight="1">
      <c r="A39" s="751"/>
      <c r="B39" s="83"/>
      <c r="C39" s="71" t="s">
        <v>503</v>
      </c>
      <c r="D39" s="66">
        <v>3247897292</v>
      </c>
      <c r="E39" s="772"/>
      <c r="F39" s="9"/>
      <c r="G39" s="103"/>
    </row>
    <row r="40" spans="1:7" ht="14.25">
      <c r="A40" s="751"/>
      <c r="B40" s="85"/>
      <c r="C40" s="71" t="s">
        <v>504</v>
      </c>
      <c r="D40" s="66">
        <v>209505897</v>
      </c>
      <c r="E40" s="772"/>
      <c r="F40" s="9"/>
    </row>
    <row r="41" spans="1:7" ht="14.1" customHeight="1">
      <c r="A41" s="751"/>
      <c r="B41" s="85"/>
      <c r="C41" s="71" t="s">
        <v>505</v>
      </c>
      <c r="D41" s="66">
        <v>116200573</v>
      </c>
      <c r="E41" s="772"/>
      <c r="F41" s="9"/>
      <c r="G41" s="103"/>
    </row>
    <row r="42" spans="1:7" ht="8.1" customHeight="1" thickBot="1">
      <c r="A42" s="754"/>
      <c r="B42" s="382"/>
      <c r="C42" s="755"/>
      <c r="D42" s="774"/>
      <c r="E42" s="775"/>
      <c r="F42" s="9"/>
    </row>
    <row r="43" spans="1:7" ht="8.1" customHeight="1" thickTop="1" thickBot="1">
      <c r="A43" s="756"/>
      <c r="B43" s="757"/>
      <c r="C43" s="757"/>
      <c r="D43" s="758"/>
      <c r="E43" s="758"/>
      <c r="F43" s="9"/>
    </row>
    <row r="44" spans="1:7" ht="8.1" customHeight="1" thickTop="1">
      <c r="A44" s="759"/>
      <c r="B44" s="760"/>
      <c r="C44" s="761"/>
      <c r="D44" s="762"/>
      <c r="E44" s="763"/>
      <c r="F44" s="9"/>
    </row>
    <row r="45" spans="1:7" ht="14.1" customHeight="1">
      <c r="A45" s="764"/>
      <c r="B45" s="58" t="s">
        <v>492</v>
      </c>
      <c r="C45" s="68"/>
      <c r="D45" s="67">
        <f>D37+D11</f>
        <v>19642114795</v>
      </c>
      <c r="E45" s="257">
        <f>E37+E11</f>
        <v>100</v>
      </c>
      <c r="F45" s="9"/>
    </row>
    <row r="46" spans="1:7" ht="8.1" customHeight="1" thickBot="1">
      <c r="A46" s="765"/>
      <c r="B46" s="766"/>
      <c r="C46" s="767"/>
      <c r="D46" s="768"/>
      <c r="E46" s="769"/>
      <c r="F46" s="9"/>
    </row>
    <row r="47" spans="1:7" ht="13.5" thickTop="1">
      <c r="A47" s="82"/>
      <c r="B47" s="750"/>
      <c r="C47" s="750"/>
      <c r="D47" s="750"/>
      <c r="E47" s="750"/>
      <c r="F47" s="9"/>
    </row>
    <row r="48" spans="1:7">
      <c r="B48" s="82"/>
      <c r="C48" s="84"/>
      <c r="D48" s="380"/>
      <c r="E48" s="82"/>
      <c r="F48" s="9"/>
    </row>
    <row r="49" spans="4:6">
      <c r="D49" s="103"/>
      <c r="F49" s="9"/>
    </row>
    <row r="50" spans="4:6">
      <c r="F50" s="9"/>
    </row>
    <row r="51" spans="4:6">
      <c r="F51" s="9"/>
    </row>
    <row r="52" spans="4:6">
      <c r="F52" s="9"/>
    </row>
    <row r="53" spans="4:6">
      <c r="F53" s="9"/>
    </row>
    <row r="54" spans="4:6">
      <c r="F54" s="9"/>
    </row>
    <row r="55" spans="4:6">
      <c r="F55" s="9"/>
    </row>
    <row r="56" spans="4:6">
      <c r="F56" s="9"/>
    </row>
    <row r="57" spans="4:6">
      <c r="F57" s="9"/>
    </row>
    <row r="58" spans="4:6">
      <c r="F58" s="9"/>
    </row>
    <row r="59" spans="4:6">
      <c r="F59" s="9"/>
    </row>
    <row r="60" spans="4:6">
      <c r="F60" s="9"/>
    </row>
    <row r="61" spans="4:6">
      <c r="F61" s="9"/>
    </row>
    <row r="62" spans="4:6">
      <c r="F62" s="9"/>
    </row>
    <row r="63" spans="4:6">
      <c r="F63" s="9"/>
    </row>
    <row r="64" spans="4:6">
      <c r="F64" s="9"/>
    </row>
    <row r="65" spans="6:6">
      <c r="F65" s="9"/>
    </row>
    <row r="66" spans="6:6">
      <c r="F66" s="9"/>
    </row>
    <row r="67" spans="6:6">
      <c r="F67" s="9"/>
    </row>
    <row r="68" spans="6:6">
      <c r="F68" s="9"/>
    </row>
    <row r="69" spans="6:6">
      <c r="F69" s="9"/>
    </row>
    <row r="70" spans="6:6">
      <c r="F70" s="9"/>
    </row>
    <row r="71" spans="6:6">
      <c r="F71" s="9"/>
    </row>
    <row r="72" spans="6:6">
      <c r="F72" s="9"/>
    </row>
    <row r="73" spans="6:6">
      <c r="F73" s="9"/>
    </row>
    <row r="74" spans="6:6">
      <c r="F74" s="9"/>
    </row>
    <row r="75" spans="6:6">
      <c r="F75" s="9"/>
    </row>
    <row r="76" spans="6:6">
      <c r="F76" s="9"/>
    </row>
    <row r="77" spans="6:6">
      <c r="F77" s="9"/>
    </row>
    <row r="78" spans="6:6">
      <c r="F78" s="9"/>
    </row>
    <row r="79" spans="6:6">
      <c r="F79" s="9"/>
    </row>
    <row r="80" spans="6:6">
      <c r="F80" s="9"/>
    </row>
    <row r="81" spans="6:6">
      <c r="F81" s="9"/>
    </row>
    <row r="82" spans="6:6">
      <c r="F82" s="9"/>
    </row>
    <row r="83" spans="6:6">
      <c r="F83" s="9"/>
    </row>
    <row r="84" spans="6:6">
      <c r="F84" s="9"/>
    </row>
    <row r="85" spans="6:6">
      <c r="F85" s="9"/>
    </row>
    <row r="86" spans="6:6">
      <c r="F86" s="9"/>
    </row>
    <row r="87" spans="6:6">
      <c r="F87" s="9"/>
    </row>
    <row r="88" spans="6:6">
      <c r="F88" s="9"/>
    </row>
    <row r="89" spans="6:6">
      <c r="F89" s="9"/>
    </row>
    <row r="90" spans="6:6">
      <c r="F90" s="9"/>
    </row>
    <row r="91" spans="6:6">
      <c r="F91" s="9"/>
    </row>
    <row r="92" spans="6:6">
      <c r="F92" s="9"/>
    </row>
    <row r="93" spans="6:6">
      <c r="F93" s="9"/>
    </row>
    <row r="94" spans="6:6">
      <c r="F94" s="9"/>
    </row>
    <row r="95" spans="6:6">
      <c r="F95" s="9"/>
    </row>
    <row r="96" spans="6:6">
      <c r="F96" s="9"/>
    </row>
    <row r="97" spans="6:6">
      <c r="F97" s="9"/>
    </row>
    <row r="98" spans="6:6">
      <c r="F98" s="9"/>
    </row>
    <row r="99" spans="6:6">
      <c r="F99" s="9"/>
    </row>
    <row r="100" spans="6:6">
      <c r="F100" s="9"/>
    </row>
    <row r="101" spans="6:6">
      <c r="F101" s="9"/>
    </row>
    <row r="102" spans="6:6">
      <c r="F102" s="9"/>
    </row>
    <row r="103" spans="6:6">
      <c r="F103" s="9"/>
    </row>
    <row r="104" spans="6:6">
      <c r="F104" s="9"/>
    </row>
    <row r="105" spans="6:6">
      <c r="F105" s="9"/>
    </row>
    <row r="106" spans="6:6">
      <c r="F106" s="9"/>
    </row>
    <row r="107" spans="6:6">
      <c r="F107" s="9"/>
    </row>
    <row r="108" spans="6:6">
      <c r="F108" s="9"/>
    </row>
    <row r="109" spans="6:6">
      <c r="F109" s="9"/>
    </row>
    <row r="110" spans="6:6">
      <c r="F110" s="9"/>
    </row>
    <row r="111" spans="6:6">
      <c r="F111" s="9"/>
    </row>
    <row r="112" spans="6:6">
      <c r="F112" s="9"/>
    </row>
    <row r="113" spans="6:6">
      <c r="F113" s="9"/>
    </row>
    <row r="114" spans="6:6">
      <c r="F114" s="9"/>
    </row>
    <row r="115" spans="6:6">
      <c r="F115" s="9"/>
    </row>
    <row r="116" spans="6:6">
      <c r="F116" s="9"/>
    </row>
    <row r="117" spans="6:6">
      <c r="F117" s="9"/>
    </row>
    <row r="118" spans="6:6">
      <c r="F118" s="9"/>
    </row>
    <row r="119" spans="6:6">
      <c r="F119" s="9"/>
    </row>
    <row r="120" spans="6:6">
      <c r="F120" s="9"/>
    </row>
    <row r="121" spans="6:6">
      <c r="F121" s="9"/>
    </row>
    <row r="122" spans="6:6">
      <c r="F122" s="9"/>
    </row>
    <row r="123" spans="6:6">
      <c r="F123" s="9"/>
    </row>
    <row r="124" spans="6:6">
      <c r="F124" s="9"/>
    </row>
    <row r="125" spans="6:6">
      <c r="F125" s="9"/>
    </row>
    <row r="126" spans="6:6">
      <c r="F126" s="9"/>
    </row>
    <row r="127" spans="6:6">
      <c r="F127" s="9"/>
    </row>
    <row r="128" spans="6:6">
      <c r="F128" s="9"/>
    </row>
    <row r="129" spans="6:6">
      <c r="F129" s="9"/>
    </row>
    <row r="130" spans="6:6">
      <c r="F130" s="9"/>
    </row>
    <row r="131" spans="6:6">
      <c r="F131" s="9"/>
    </row>
    <row r="132" spans="6:6">
      <c r="F132" s="9"/>
    </row>
    <row r="133" spans="6:6">
      <c r="F133" s="9"/>
    </row>
    <row r="134" spans="6:6">
      <c r="F134" s="9"/>
    </row>
    <row r="135" spans="6:6">
      <c r="F135" s="9"/>
    </row>
    <row r="136" spans="6:6">
      <c r="F136" s="9"/>
    </row>
    <row r="137" spans="6:6">
      <c r="F137" s="9"/>
    </row>
    <row r="138" spans="6:6">
      <c r="F138" s="9"/>
    </row>
    <row r="139" spans="6:6">
      <c r="F139" s="9"/>
    </row>
    <row r="140" spans="6:6">
      <c r="F140" s="9"/>
    </row>
    <row r="141" spans="6:6">
      <c r="F141" s="9"/>
    </row>
    <row r="142" spans="6:6">
      <c r="F142" s="9"/>
    </row>
    <row r="143" spans="6:6">
      <c r="F143" s="9"/>
    </row>
    <row r="144" spans="6:6">
      <c r="F144" s="9"/>
    </row>
    <row r="145" spans="6:6">
      <c r="F145" s="9"/>
    </row>
    <row r="146" spans="6:6">
      <c r="F146" s="9"/>
    </row>
    <row r="147" spans="6:6">
      <c r="F147" s="9"/>
    </row>
    <row r="148" spans="6:6">
      <c r="F148" s="9"/>
    </row>
    <row r="149" spans="6:6">
      <c r="F149" s="9"/>
    </row>
    <row r="150" spans="6:6">
      <c r="F150" s="9"/>
    </row>
    <row r="151" spans="6:6">
      <c r="F151" s="9"/>
    </row>
    <row r="152" spans="6:6">
      <c r="F152" s="9"/>
    </row>
    <row r="153" spans="6:6">
      <c r="F153" s="9"/>
    </row>
    <row r="154" spans="6:6">
      <c r="F154" s="9"/>
    </row>
    <row r="155" spans="6:6">
      <c r="F155" s="9"/>
    </row>
    <row r="156" spans="6:6">
      <c r="F156" s="9"/>
    </row>
    <row r="157" spans="6:6">
      <c r="F157" s="9"/>
    </row>
    <row r="158" spans="6:6">
      <c r="F158" s="9"/>
    </row>
    <row r="159" spans="6:6">
      <c r="F159" s="9"/>
    </row>
    <row r="160" spans="6:6">
      <c r="F160" s="9"/>
    </row>
    <row r="161" spans="6:6">
      <c r="F161" s="9"/>
    </row>
    <row r="162" spans="6:6">
      <c r="F162" s="9"/>
    </row>
    <row r="163" spans="6:6">
      <c r="F163" s="9"/>
    </row>
    <row r="164" spans="6:6">
      <c r="F164" s="9"/>
    </row>
    <row r="165" spans="6:6">
      <c r="F165" s="9"/>
    </row>
    <row r="166" spans="6:6">
      <c r="F166" s="9"/>
    </row>
    <row r="167" spans="6:6">
      <c r="F167" s="9"/>
    </row>
    <row r="168" spans="6:6">
      <c r="F168" s="9"/>
    </row>
    <row r="169" spans="6:6">
      <c r="F169" s="9"/>
    </row>
    <row r="170" spans="6:6">
      <c r="F170" s="9"/>
    </row>
    <row r="171" spans="6:6">
      <c r="F171" s="9"/>
    </row>
    <row r="172" spans="6:6">
      <c r="F172" s="9"/>
    </row>
    <row r="173" spans="6:6">
      <c r="F173" s="9"/>
    </row>
    <row r="174" spans="6:6">
      <c r="F174" s="9"/>
    </row>
    <row r="175" spans="6:6">
      <c r="F175" s="9"/>
    </row>
    <row r="176" spans="6:6">
      <c r="F176" s="9"/>
    </row>
    <row r="177" spans="6:6">
      <c r="F177" s="9"/>
    </row>
    <row r="178" spans="6:6">
      <c r="F178" s="9"/>
    </row>
    <row r="179" spans="6:6">
      <c r="F179" s="9"/>
    </row>
    <row r="180" spans="6:6">
      <c r="F180" s="9"/>
    </row>
    <row r="181" spans="6:6">
      <c r="F181" s="9"/>
    </row>
    <row r="182" spans="6:6">
      <c r="F182" s="9"/>
    </row>
    <row r="183" spans="6:6">
      <c r="F183" s="9"/>
    </row>
    <row r="184" spans="6:6">
      <c r="F184" s="9"/>
    </row>
    <row r="185" spans="6:6">
      <c r="F185" s="9"/>
    </row>
    <row r="186" spans="6:6">
      <c r="F186" s="9"/>
    </row>
    <row r="187" spans="6:6">
      <c r="F187" s="9"/>
    </row>
    <row r="188" spans="6:6">
      <c r="F188" s="9"/>
    </row>
    <row r="189" spans="6:6">
      <c r="F189" s="9"/>
    </row>
    <row r="190" spans="6:6">
      <c r="F190" s="9"/>
    </row>
    <row r="191" spans="6:6">
      <c r="F191" s="9"/>
    </row>
    <row r="192" spans="6:6">
      <c r="F192" s="9"/>
    </row>
    <row r="193" spans="6:6">
      <c r="F193" s="9"/>
    </row>
    <row r="194" spans="6:6">
      <c r="F194" s="9"/>
    </row>
    <row r="195" spans="6:6">
      <c r="F195" s="9"/>
    </row>
    <row r="196" spans="6:6">
      <c r="F196" s="9"/>
    </row>
    <row r="197" spans="6:6">
      <c r="F197" s="9"/>
    </row>
    <row r="198" spans="6:6">
      <c r="F198" s="9"/>
    </row>
    <row r="199" spans="6:6">
      <c r="F199" s="9"/>
    </row>
    <row r="200" spans="6:6">
      <c r="F200" s="9"/>
    </row>
    <row r="201" spans="6:6">
      <c r="F201" s="9"/>
    </row>
    <row r="202" spans="6:6">
      <c r="F202" s="9"/>
    </row>
    <row r="203" spans="6:6">
      <c r="F203" s="9"/>
    </row>
    <row r="204" spans="6:6">
      <c r="F204" s="9"/>
    </row>
    <row r="205" spans="6:6">
      <c r="F205" s="9"/>
    </row>
    <row r="206" spans="6:6">
      <c r="F206" s="9"/>
    </row>
    <row r="207" spans="6:6">
      <c r="F207" s="9"/>
    </row>
    <row r="208" spans="6:6">
      <c r="F208" s="9"/>
    </row>
    <row r="16329" spans="5:5" ht="15">
      <c r="E16329" s="1"/>
    </row>
  </sheetData>
  <mergeCells count="5">
    <mergeCell ref="A7:B7"/>
    <mergeCell ref="A1:E1"/>
    <mergeCell ref="A2:E2"/>
    <mergeCell ref="A3:E3"/>
    <mergeCell ref="A4:E4"/>
  </mergeCells>
  <phoneticPr fontId="0" type="noConversion"/>
  <printOptions horizontalCentered="1"/>
  <pageMargins left="0.39370078740157483" right="0.39370078740157483" top="0.39370078740157483" bottom="0.59055118110236227" header="0.31496062992125984" footer="0.19685039370078741"/>
  <pageSetup scale="90" orientation="portrait" r:id="rId1"/>
  <headerFooter alignWithMargins="0">
    <oddFooter xml:space="preserve">&amp;R&amp;8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U115"/>
  <sheetViews>
    <sheetView showGridLines="0" workbookViewId="0" xr3:uid="{C67EF94B-0B3B-5838-830C-E3A509766221}">
      <selection sqref="A1:S1"/>
    </sheetView>
  </sheetViews>
  <sheetFormatPr defaultColWidth="11.42578125" defaultRowHeight="18" customHeight="1"/>
  <cols>
    <col min="1" max="1" width="3" style="106" bestFit="1" customWidth="1"/>
    <col min="2" max="5" width="2.140625" style="106" bestFit="1" customWidth="1"/>
    <col min="6" max="7" width="3.140625" style="106" customWidth="1"/>
    <col min="8" max="8" width="42.5703125" style="106" customWidth="1"/>
    <col min="9" max="9" width="15.85546875" style="106" customWidth="1"/>
    <col min="10" max="10" width="12.85546875" style="106" customWidth="1"/>
    <col min="11" max="11" width="14.140625" style="106" customWidth="1"/>
    <col min="12" max="12" width="14.85546875" style="106" customWidth="1"/>
    <col min="13" max="13" width="14.140625" style="106" customWidth="1"/>
    <col min="14" max="14" width="15" style="106" customWidth="1"/>
    <col min="15" max="15" width="13.85546875" style="106" customWidth="1"/>
    <col min="16" max="16" width="16.28515625" style="106" customWidth="1"/>
    <col min="17" max="17" width="15.85546875" style="106" customWidth="1"/>
    <col min="18" max="18" width="15.28515625" style="106" customWidth="1"/>
    <col min="19" max="19" width="0.85546875" style="106" customWidth="1"/>
    <col min="20" max="16384" width="11.42578125" style="106"/>
  </cols>
  <sheetData>
    <row r="1" spans="1:21" ht="16.5" customHeight="1">
      <c r="A1" s="657" t="s">
        <v>506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</row>
    <row r="2" spans="1:21" ht="15.75" customHeight="1">
      <c r="A2" s="658" t="s">
        <v>1</v>
      </c>
      <c r="B2" s="658"/>
      <c r="C2" s="658"/>
      <c r="D2" s="658"/>
      <c r="E2" s="658"/>
      <c r="F2" s="658"/>
      <c r="G2" s="658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</row>
    <row r="3" spans="1:21" ht="13.5" customHeight="1">
      <c r="A3" s="660" t="s">
        <v>507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</row>
    <row r="4" spans="1:21" ht="13.5" customHeight="1">
      <c r="A4" s="661" t="s">
        <v>508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</row>
    <row r="5" spans="1:21" ht="9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21" ht="4.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21" ht="14.1" customHeight="1" thickTop="1">
      <c r="A7" s="662" t="s">
        <v>509</v>
      </c>
      <c r="B7" s="663"/>
      <c r="C7" s="663"/>
      <c r="D7" s="663"/>
      <c r="E7" s="663"/>
      <c r="F7" s="663"/>
      <c r="G7" s="663"/>
      <c r="H7" s="664"/>
      <c r="I7" s="668" t="s">
        <v>510</v>
      </c>
      <c r="J7" s="669"/>
      <c r="K7" s="669"/>
      <c r="L7" s="669"/>
      <c r="M7" s="669"/>
      <c r="N7" s="669"/>
      <c r="O7" s="669"/>
      <c r="P7" s="669"/>
      <c r="Q7" s="670"/>
      <c r="R7" s="671" t="s">
        <v>15</v>
      </c>
      <c r="S7" s="672"/>
    </row>
    <row r="8" spans="1:21" s="108" customFormat="1" ht="14.1" customHeight="1" thickBot="1">
      <c r="A8" s="665"/>
      <c r="B8" s="666"/>
      <c r="C8" s="666"/>
      <c r="D8" s="666"/>
      <c r="E8" s="666"/>
      <c r="F8" s="666"/>
      <c r="G8" s="666"/>
      <c r="H8" s="667"/>
      <c r="I8" s="407">
        <v>1000</v>
      </c>
      <c r="J8" s="407">
        <v>2000</v>
      </c>
      <c r="K8" s="407">
        <v>3000</v>
      </c>
      <c r="L8" s="407">
        <v>4000</v>
      </c>
      <c r="M8" s="407">
        <v>5000</v>
      </c>
      <c r="N8" s="407">
        <v>6000</v>
      </c>
      <c r="O8" s="407">
        <v>7000</v>
      </c>
      <c r="P8" s="407">
        <v>8000</v>
      </c>
      <c r="Q8" s="407">
        <v>9000</v>
      </c>
      <c r="R8" s="673"/>
      <c r="S8" s="674"/>
    </row>
    <row r="9" spans="1:21" ht="8.1" customHeight="1" thickTop="1" thickBot="1">
      <c r="A9" s="109"/>
      <c r="B9" s="109"/>
      <c r="C9" s="109"/>
      <c r="D9" s="109"/>
      <c r="E9" s="109"/>
      <c r="F9" s="109"/>
      <c r="G9" s="109"/>
      <c r="H9" s="252"/>
      <c r="I9" s="110"/>
      <c r="J9" s="110"/>
      <c r="K9" s="110"/>
      <c r="L9" s="110"/>
      <c r="M9" s="110"/>
      <c r="N9" s="110"/>
      <c r="O9" s="110"/>
      <c r="P9" s="110"/>
      <c r="Q9" s="110"/>
      <c r="R9" s="111"/>
      <c r="S9" s="111"/>
    </row>
    <row r="10" spans="1:21" ht="5.25" customHeight="1" thickTop="1">
      <c r="A10" s="408"/>
      <c r="B10" s="409"/>
      <c r="C10" s="409"/>
      <c r="D10" s="409"/>
      <c r="E10" s="409"/>
      <c r="F10" s="409"/>
      <c r="G10" s="409"/>
      <c r="H10" s="447"/>
      <c r="I10" s="259"/>
      <c r="J10" s="139"/>
      <c r="K10" s="139"/>
      <c r="L10" s="139"/>
      <c r="M10" s="139"/>
      <c r="N10" s="139"/>
      <c r="O10" s="259"/>
      <c r="P10" s="139"/>
      <c r="Q10" s="139"/>
      <c r="R10" s="140"/>
      <c r="S10" s="138"/>
    </row>
    <row r="11" spans="1:21" ht="13.5" customHeight="1">
      <c r="A11" s="410">
        <v>2</v>
      </c>
      <c r="B11" s="411">
        <v>0</v>
      </c>
      <c r="C11" s="411">
        <v>0</v>
      </c>
      <c r="D11" s="411">
        <v>0</v>
      </c>
      <c r="E11" s="411">
        <v>0</v>
      </c>
      <c r="F11" s="411"/>
      <c r="G11" s="411"/>
      <c r="H11" s="448" t="s">
        <v>20</v>
      </c>
      <c r="I11" s="413"/>
      <c r="J11" s="412"/>
      <c r="K11" s="412"/>
      <c r="L11" s="412"/>
      <c r="M11" s="412"/>
      <c r="N11" s="412"/>
      <c r="O11" s="413"/>
      <c r="P11" s="412"/>
      <c r="Q11" s="412"/>
      <c r="R11" s="414"/>
      <c r="S11" s="415"/>
    </row>
    <row r="12" spans="1:21" ht="13.5" customHeight="1">
      <c r="A12" s="410">
        <v>2</v>
      </c>
      <c r="B12" s="411">
        <v>1</v>
      </c>
      <c r="C12" s="411">
        <v>0</v>
      </c>
      <c r="D12" s="411">
        <v>0</v>
      </c>
      <c r="E12" s="411">
        <v>0</v>
      </c>
      <c r="F12" s="411"/>
      <c r="G12" s="411"/>
      <c r="H12" s="448" t="s">
        <v>21</v>
      </c>
      <c r="I12" s="413"/>
      <c r="J12" s="412"/>
      <c r="K12" s="412"/>
      <c r="L12" s="412"/>
      <c r="M12" s="412"/>
      <c r="N12" s="412"/>
      <c r="O12" s="413"/>
      <c r="P12" s="412"/>
      <c r="Q12" s="412"/>
      <c r="R12" s="414"/>
      <c r="S12" s="415"/>
    </row>
    <row r="13" spans="1:21" ht="13.5" customHeight="1">
      <c r="A13" s="410">
        <v>2</v>
      </c>
      <c r="B13" s="411">
        <v>1</v>
      </c>
      <c r="C13" s="411">
        <v>1</v>
      </c>
      <c r="D13" s="411">
        <v>0</v>
      </c>
      <c r="E13" s="411">
        <v>0</v>
      </c>
      <c r="F13" s="411"/>
      <c r="G13" s="411"/>
      <c r="H13" s="448" t="s">
        <v>22</v>
      </c>
      <c r="I13" s="413"/>
      <c r="J13" s="412"/>
      <c r="K13" s="412"/>
      <c r="L13" s="412"/>
      <c r="M13" s="412"/>
      <c r="N13" s="412"/>
      <c r="O13" s="413"/>
      <c r="P13" s="412"/>
      <c r="Q13" s="412"/>
      <c r="R13" s="414"/>
      <c r="S13" s="415"/>
    </row>
    <row r="14" spans="1:21" ht="13.5" customHeight="1">
      <c r="A14" s="410">
        <v>2</v>
      </c>
      <c r="B14" s="411">
        <v>1</v>
      </c>
      <c r="C14" s="411">
        <v>1</v>
      </c>
      <c r="D14" s="411">
        <v>1</v>
      </c>
      <c r="E14" s="411">
        <v>0</v>
      </c>
      <c r="F14" s="411"/>
      <c r="G14" s="411"/>
      <c r="H14" s="448" t="s">
        <v>23</v>
      </c>
      <c r="I14" s="413"/>
      <c r="J14" s="412"/>
      <c r="K14" s="412"/>
      <c r="L14" s="412"/>
      <c r="M14" s="412"/>
      <c r="N14" s="412"/>
      <c r="O14" s="413"/>
      <c r="P14" s="412"/>
      <c r="Q14" s="412"/>
      <c r="R14" s="414"/>
      <c r="S14" s="415"/>
    </row>
    <row r="15" spans="1:21" ht="13.5" customHeight="1">
      <c r="A15" s="410">
        <v>2</v>
      </c>
      <c r="B15" s="411">
        <v>1</v>
      </c>
      <c r="C15" s="411">
        <v>1</v>
      </c>
      <c r="D15" s="411">
        <v>1</v>
      </c>
      <c r="E15" s="411">
        <v>1</v>
      </c>
      <c r="F15" s="411"/>
      <c r="G15" s="411"/>
      <c r="H15" s="448" t="s">
        <v>24</v>
      </c>
      <c r="I15" s="413"/>
      <c r="J15" s="412"/>
      <c r="K15" s="412"/>
      <c r="L15" s="412"/>
      <c r="M15" s="412"/>
      <c r="N15" s="412"/>
      <c r="O15" s="413"/>
      <c r="P15" s="412"/>
      <c r="Q15" s="412"/>
      <c r="R15" s="414"/>
      <c r="S15" s="415"/>
    </row>
    <row r="16" spans="1:21" ht="13.5" customHeight="1">
      <c r="A16" s="416">
        <v>2</v>
      </c>
      <c r="B16" s="417">
        <v>1</v>
      </c>
      <c r="C16" s="417">
        <v>1</v>
      </c>
      <c r="D16" s="417">
        <v>1</v>
      </c>
      <c r="E16" s="417">
        <v>1</v>
      </c>
      <c r="F16" s="418" t="s">
        <v>25</v>
      </c>
      <c r="G16" s="418"/>
      <c r="H16" s="445" t="s">
        <v>24</v>
      </c>
      <c r="I16" s="260">
        <v>89268576</v>
      </c>
      <c r="J16" s="115">
        <v>16504864</v>
      </c>
      <c r="K16" s="115">
        <v>72008802</v>
      </c>
      <c r="L16" s="115">
        <v>18228673</v>
      </c>
      <c r="M16" s="115"/>
      <c r="N16" s="115"/>
      <c r="O16" s="260"/>
      <c r="P16" s="115"/>
      <c r="Q16" s="115"/>
      <c r="R16" s="117">
        <f t="shared" ref="R16:R57" si="0">SUM(I16:Q16)</f>
        <v>196010915</v>
      </c>
      <c r="S16" s="113"/>
      <c r="U16" s="115">
        <f>33228673-15000000</f>
        <v>18228673</v>
      </c>
    </row>
    <row r="17" spans="1:19" ht="13.5" customHeight="1">
      <c r="A17" s="416">
        <v>2</v>
      </c>
      <c r="B17" s="417">
        <v>1</v>
      </c>
      <c r="C17" s="417">
        <v>1</v>
      </c>
      <c r="D17" s="417">
        <v>1</v>
      </c>
      <c r="E17" s="417">
        <v>1</v>
      </c>
      <c r="F17" s="418" t="s">
        <v>27</v>
      </c>
      <c r="G17" s="418"/>
      <c r="H17" s="445" t="s">
        <v>511</v>
      </c>
      <c r="I17" s="260">
        <v>70333568</v>
      </c>
      <c r="J17" s="115">
        <v>14651746</v>
      </c>
      <c r="K17" s="115">
        <v>124731397</v>
      </c>
      <c r="L17" s="115">
        <v>91461814</v>
      </c>
      <c r="M17" s="115">
        <v>649038</v>
      </c>
      <c r="N17" s="115"/>
      <c r="O17" s="260"/>
      <c r="P17" s="115">
        <v>720000</v>
      </c>
      <c r="Q17" s="115"/>
      <c r="R17" s="117">
        <f t="shared" si="0"/>
        <v>302547563</v>
      </c>
      <c r="S17" s="113"/>
    </row>
    <row r="18" spans="1:19" ht="13.5" customHeight="1">
      <c r="A18" s="416"/>
      <c r="B18" s="417"/>
      <c r="C18" s="417"/>
      <c r="D18" s="417"/>
      <c r="E18" s="417"/>
      <c r="F18" s="418"/>
      <c r="G18" s="418"/>
      <c r="H18" s="515" t="s">
        <v>29</v>
      </c>
      <c r="I18" s="260"/>
      <c r="J18" s="115"/>
      <c r="K18" s="115"/>
      <c r="L18" s="115"/>
      <c r="M18" s="115"/>
      <c r="N18" s="115"/>
      <c r="O18" s="260"/>
      <c r="P18" s="115"/>
      <c r="Q18" s="115"/>
      <c r="R18" s="117"/>
      <c r="S18" s="113"/>
    </row>
    <row r="19" spans="1:19" ht="13.5" customHeight="1">
      <c r="A19" s="416">
        <v>2</v>
      </c>
      <c r="B19" s="417">
        <v>1</v>
      </c>
      <c r="C19" s="417">
        <v>1</v>
      </c>
      <c r="D19" s="417">
        <v>1</v>
      </c>
      <c r="E19" s="417">
        <v>1</v>
      </c>
      <c r="F19" s="418" t="s">
        <v>27</v>
      </c>
      <c r="G19" s="418">
        <v>27</v>
      </c>
      <c r="H19" s="514" t="s">
        <v>512</v>
      </c>
      <c r="I19" s="260">
        <v>4822937</v>
      </c>
      <c r="J19" s="115">
        <v>46500</v>
      </c>
      <c r="K19" s="115">
        <v>1584239</v>
      </c>
      <c r="L19" s="115">
        <v>53624</v>
      </c>
      <c r="M19" s="115"/>
      <c r="N19" s="115"/>
      <c r="O19" s="260"/>
      <c r="P19" s="115"/>
      <c r="Q19" s="115"/>
      <c r="R19" s="117">
        <f t="shared" si="0"/>
        <v>6507300</v>
      </c>
      <c r="S19" s="113"/>
    </row>
    <row r="20" spans="1:19" ht="13.5" customHeight="1">
      <c r="A20" s="416">
        <v>2</v>
      </c>
      <c r="B20" s="417">
        <v>1</v>
      </c>
      <c r="C20" s="417">
        <v>1</v>
      </c>
      <c r="D20" s="417">
        <v>1</v>
      </c>
      <c r="E20" s="417">
        <v>1</v>
      </c>
      <c r="F20" s="418" t="s">
        <v>27</v>
      </c>
      <c r="G20" s="418">
        <v>28</v>
      </c>
      <c r="H20" s="514" t="s">
        <v>513</v>
      </c>
      <c r="I20" s="260">
        <v>53912131</v>
      </c>
      <c r="J20" s="115">
        <v>4893200</v>
      </c>
      <c r="K20" s="115">
        <v>5197617</v>
      </c>
      <c r="L20" s="115">
        <v>93411</v>
      </c>
      <c r="M20" s="115">
        <v>284249</v>
      </c>
      <c r="N20" s="115"/>
      <c r="O20" s="260"/>
      <c r="P20" s="115"/>
      <c r="Q20" s="115"/>
      <c r="R20" s="117">
        <f t="shared" si="0"/>
        <v>64380608</v>
      </c>
      <c r="S20" s="113"/>
    </row>
    <row r="21" spans="1:19" ht="13.5" customHeight="1">
      <c r="A21" s="416">
        <v>2</v>
      </c>
      <c r="B21" s="417">
        <v>1</v>
      </c>
      <c r="C21" s="417">
        <v>1</v>
      </c>
      <c r="D21" s="417">
        <v>1</v>
      </c>
      <c r="E21" s="417">
        <v>1</v>
      </c>
      <c r="F21" s="418" t="s">
        <v>27</v>
      </c>
      <c r="G21" s="418">
        <v>29</v>
      </c>
      <c r="H21" s="514" t="s">
        <v>514</v>
      </c>
      <c r="I21" s="260">
        <v>6628582</v>
      </c>
      <c r="J21" s="115">
        <v>756704</v>
      </c>
      <c r="K21" s="115">
        <v>1507810</v>
      </c>
      <c r="L21" s="115">
        <v>191533</v>
      </c>
      <c r="M21" s="115"/>
      <c r="N21" s="115"/>
      <c r="O21" s="260"/>
      <c r="P21" s="115">
        <v>576000</v>
      </c>
      <c r="Q21" s="115"/>
      <c r="R21" s="117">
        <f t="shared" si="0"/>
        <v>9660629</v>
      </c>
      <c r="S21" s="113"/>
    </row>
    <row r="22" spans="1:19" ht="13.5" customHeight="1">
      <c r="A22" s="416">
        <v>2</v>
      </c>
      <c r="B22" s="417">
        <v>1</v>
      </c>
      <c r="C22" s="417">
        <v>1</v>
      </c>
      <c r="D22" s="417">
        <v>1</v>
      </c>
      <c r="E22" s="417">
        <v>1</v>
      </c>
      <c r="F22" s="418" t="s">
        <v>27</v>
      </c>
      <c r="G22" s="418">
        <v>30</v>
      </c>
      <c r="H22" s="514" t="s">
        <v>515</v>
      </c>
      <c r="I22" s="260">
        <v>5051213</v>
      </c>
      <c r="J22" s="115">
        <v>109422</v>
      </c>
      <c r="K22" s="115">
        <v>585230</v>
      </c>
      <c r="L22" s="115">
        <v>57488</v>
      </c>
      <c r="M22" s="115"/>
      <c r="N22" s="115"/>
      <c r="O22" s="260"/>
      <c r="P22" s="115"/>
      <c r="Q22" s="115"/>
      <c r="R22" s="117">
        <f t="shared" si="0"/>
        <v>5803353</v>
      </c>
      <c r="S22" s="113"/>
    </row>
    <row r="23" spans="1:19" ht="25.5" customHeight="1">
      <c r="A23" s="416">
        <v>2</v>
      </c>
      <c r="B23" s="417">
        <v>1</v>
      </c>
      <c r="C23" s="417">
        <v>1</v>
      </c>
      <c r="D23" s="417">
        <v>1</v>
      </c>
      <c r="E23" s="417">
        <v>1</v>
      </c>
      <c r="F23" s="418" t="s">
        <v>27</v>
      </c>
      <c r="G23" s="418">
        <v>31</v>
      </c>
      <c r="H23" s="516" t="s">
        <v>516</v>
      </c>
      <c r="I23" s="260">
        <v>1817553</v>
      </c>
      <c r="J23" s="115">
        <v>105080</v>
      </c>
      <c r="K23" s="115">
        <v>518260</v>
      </c>
      <c r="L23" s="115">
        <v>13984</v>
      </c>
      <c r="M23" s="115"/>
      <c r="N23" s="115"/>
      <c r="O23" s="260"/>
      <c r="P23" s="115"/>
      <c r="Q23" s="115"/>
      <c r="R23" s="117">
        <f t="shared" si="0"/>
        <v>2454877</v>
      </c>
      <c r="S23" s="113"/>
    </row>
    <row r="24" spans="1:19" ht="13.5" customHeight="1">
      <c r="A24" s="112">
        <v>2</v>
      </c>
      <c r="B24" s="418">
        <v>1</v>
      </c>
      <c r="C24" s="418">
        <v>1</v>
      </c>
      <c r="D24" s="418">
        <v>1</v>
      </c>
      <c r="E24" s="418">
        <v>1</v>
      </c>
      <c r="F24" s="418" t="s">
        <v>35</v>
      </c>
      <c r="G24" s="418"/>
      <c r="H24" s="446" t="s">
        <v>517</v>
      </c>
      <c r="I24" s="260">
        <v>121750827</v>
      </c>
      <c r="J24" s="115">
        <v>35574693</v>
      </c>
      <c r="K24" s="115">
        <v>73987537</v>
      </c>
      <c r="L24" s="115">
        <v>3595530</v>
      </c>
      <c r="M24" s="115">
        <v>3364000</v>
      </c>
      <c r="N24" s="115"/>
      <c r="O24" s="260"/>
      <c r="P24" s="115"/>
      <c r="Q24" s="115"/>
      <c r="R24" s="117">
        <f t="shared" si="0"/>
        <v>238272587</v>
      </c>
      <c r="S24" s="113"/>
    </row>
    <row r="25" spans="1:19" ht="13.5" customHeight="1">
      <c r="A25" s="112">
        <v>2</v>
      </c>
      <c r="B25" s="418">
        <v>1</v>
      </c>
      <c r="C25" s="418">
        <v>1</v>
      </c>
      <c r="D25" s="418">
        <v>1</v>
      </c>
      <c r="E25" s="418">
        <v>1</v>
      </c>
      <c r="F25" s="418" t="s">
        <v>37</v>
      </c>
      <c r="G25" s="418"/>
      <c r="H25" s="446" t="s">
        <v>518</v>
      </c>
      <c r="I25" s="260">
        <v>93450708</v>
      </c>
      <c r="J25" s="115">
        <v>10874509</v>
      </c>
      <c r="K25" s="115">
        <v>40874974</v>
      </c>
      <c r="L25" s="115">
        <v>10993425</v>
      </c>
      <c r="M25" s="115">
        <v>3000000</v>
      </c>
      <c r="N25" s="115"/>
      <c r="O25" s="260"/>
      <c r="P25" s="115"/>
      <c r="Q25" s="115"/>
      <c r="R25" s="117">
        <f t="shared" si="0"/>
        <v>159193616</v>
      </c>
      <c r="S25" s="113"/>
    </row>
    <row r="26" spans="1:19" ht="13.5" customHeight="1">
      <c r="A26" s="112">
        <v>2</v>
      </c>
      <c r="B26" s="418">
        <v>1</v>
      </c>
      <c r="C26" s="418">
        <v>1</v>
      </c>
      <c r="D26" s="418">
        <v>1</v>
      </c>
      <c r="E26" s="418">
        <v>1</v>
      </c>
      <c r="F26" s="418" t="s">
        <v>39</v>
      </c>
      <c r="G26" s="418"/>
      <c r="H26" s="445" t="s">
        <v>519</v>
      </c>
      <c r="I26" s="260">
        <v>41463447</v>
      </c>
      <c r="J26" s="115">
        <v>4512185</v>
      </c>
      <c r="K26" s="115">
        <v>8021302</v>
      </c>
      <c r="L26" s="115">
        <v>208330</v>
      </c>
      <c r="M26" s="115">
        <v>1950000</v>
      </c>
      <c r="N26" s="115"/>
      <c r="O26" s="260"/>
      <c r="P26" s="115"/>
      <c r="Q26" s="115"/>
      <c r="R26" s="117">
        <f t="shared" si="0"/>
        <v>56155264</v>
      </c>
      <c r="S26" s="113"/>
    </row>
    <row r="27" spans="1:19" ht="13.5" customHeight="1">
      <c r="A27" s="112">
        <v>2</v>
      </c>
      <c r="B27" s="418">
        <v>1</v>
      </c>
      <c r="C27" s="418">
        <v>1</v>
      </c>
      <c r="D27" s="418">
        <v>1</v>
      </c>
      <c r="E27" s="418">
        <v>1</v>
      </c>
      <c r="F27" s="418" t="s">
        <v>41</v>
      </c>
      <c r="G27" s="418"/>
      <c r="H27" s="446" t="s">
        <v>520</v>
      </c>
      <c r="I27" s="260">
        <v>17845475</v>
      </c>
      <c r="J27" s="115">
        <v>5140265</v>
      </c>
      <c r="K27" s="115">
        <v>9215337</v>
      </c>
      <c r="L27" s="115">
        <v>683291</v>
      </c>
      <c r="M27" s="115"/>
      <c r="N27" s="115"/>
      <c r="O27" s="260"/>
      <c r="P27" s="115"/>
      <c r="Q27" s="115"/>
      <c r="R27" s="117">
        <f t="shared" si="0"/>
        <v>32884368</v>
      </c>
      <c r="S27" s="113"/>
    </row>
    <row r="28" spans="1:19" ht="13.5" customHeight="1">
      <c r="A28" s="112">
        <v>2</v>
      </c>
      <c r="B28" s="418">
        <v>1</v>
      </c>
      <c r="C28" s="418">
        <v>1</v>
      </c>
      <c r="D28" s="418">
        <v>1</v>
      </c>
      <c r="E28" s="418">
        <v>1</v>
      </c>
      <c r="F28" s="418" t="s">
        <v>43</v>
      </c>
      <c r="G28" s="418"/>
      <c r="H28" s="446" t="s">
        <v>521</v>
      </c>
      <c r="I28" s="260">
        <v>219777001</v>
      </c>
      <c r="J28" s="115">
        <v>3698718</v>
      </c>
      <c r="K28" s="115">
        <v>117564826</v>
      </c>
      <c r="L28" s="115">
        <v>68921133</v>
      </c>
      <c r="M28" s="115"/>
      <c r="N28" s="115"/>
      <c r="O28" s="260"/>
      <c r="P28" s="115">
        <v>24483982</v>
      </c>
      <c r="Q28" s="115"/>
      <c r="R28" s="117">
        <f t="shared" si="0"/>
        <v>434445660</v>
      </c>
      <c r="S28" s="113"/>
    </row>
    <row r="29" spans="1:19" ht="13.5" customHeight="1">
      <c r="A29" s="112">
        <v>2</v>
      </c>
      <c r="B29" s="418">
        <v>1</v>
      </c>
      <c r="C29" s="418">
        <v>1</v>
      </c>
      <c r="D29" s="418">
        <v>1</v>
      </c>
      <c r="E29" s="418">
        <v>1</v>
      </c>
      <c r="F29" s="418" t="s">
        <v>45</v>
      </c>
      <c r="G29" s="418"/>
      <c r="H29" s="446" t="s">
        <v>522</v>
      </c>
      <c r="I29" s="260">
        <v>51252645</v>
      </c>
      <c r="J29" s="115">
        <v>2790296</v>
      </c>
      <c r="K29" s="115">
        <v>30241413</v>
      </c>
      <c r="L29" s="115">
        <v>20803861</v>
      </c>
      <c r="M29" s="115"/>
      <c r="N29" s="115"/>
      <c r="O29" s="260"/>
      <c r="P29" s="115">
        <v>12274000</v>
      </c>
      <c r="Q29" s="115"/>
      <c r="R29" s="117">
        <f t="shared" si="0"/>
        <v>117362215</v>
      </c>
      <c r="S29" s="113"/>
    </row>
    <row r="30" spans="1:19" ht="13.5" customHeight="1">
      <c r="A30" s="112">
        <v>2</v>
      </c>
      <c r="B30" s="418">
        <v>1</v>
      </c>
      <c r="C30" s="418">
        <v>1</v>
      </c>
      <c r="D30" s="418">
        <v>1</v>
      </c>
      <c r="E30" s="418">
        <v>1</v>
      </c>
      <c r="F30" s="418" t="s">
        <v>47</v>
      </c>
      <c r="G30" s="418"/>
      <c r="H30" s="446" t="s">
        <v>523</v>
      </c>
      <c r="I30" s="260">
        <v>121303751</v>
      </c>
      <c r="J30" s="115">
        <v>25751657</v>
      </c>
      <c r="K30" s="115">
        <v>107571125</v>
      </c>
      <c r="L30" s="115">
        <v>5873754</v>
      </c>
      <c r="M30" s="115"/>
      <c r="N30" s="115"/>
      <c r="O30" s="260"/>
      <c r="P30" s="115">
        <v>19307031</v>
      </c>
      <c r="Q30" s="115"/>
      <c r="R30" s="117">
        <f t="shared" si="0"/>
        <v>279807318</v>
      </c>
      <c r="S30" s="113"/>
    </row>
    <row r="31" spans="1:19" ht="13.5" customHeight="1">
      <c r="A31" s="112"/>
      <c r="B31" s="418"/>
      <c r="C31" s="418"/>
      <c r="D31" s="418"/>
      <c r="E31" s="418"/>
      <c r="F31" s="418"/>
      <c r="G31" s="418"/>
      <c r="H31" s="515" t="s">
        <v>29</v>
      </c>
      <c r="I31" s="260"/>
      <c r="J31" s="115"/>
      <c r="K31" s="115"/>
      <c r="L31" s="115"/>
      <c r="M31" s="115"/>
      <c r="N31" s="115"/>
      <c r="O31" s="260"/>
      <c r="P31" s="115"/>
      <c r="Q31" s="115"/>
      <c r="R31" s="117"/>
      <c r="S31" s="113"/>
    </row>
    <row r="32" spans="1:19" ht="13.5" customHeight="1">
      <c r="A32" s="112">
        <v>2</v>
      </c>
      <c r="B32" s="418">
        <v>1</v>
      </c>
      <c r="C32" s="418">
        <v>1</v>
      </c>
      <c r="D32" s="418">
        <v>1</v>
      </c>
      <c r="E32" s="418">
        <v>1</v>
      </c>
      <c r="F32" s="418" t="s">
        <v>47</v>
      </c>
      <c r="G32" s="418" t="s">
        <v>39</v>
      </c>
      <c r="H32" s="517" t="s">
        <v>524</v>
      </c>
      <c r="I32" s="260">
        <v>4203372</v>
      </c>
      <c r="J32" s="115">
        <v>84525</v>
      </c>
      <c r="K32" s="115">
        <v>398631</v>
      </c>
      <c r="L32" s="115">
        <v>17547</v>
      </c>
      <c r="M32" s="115"/>
      <c r="N32" s="115"/>
      <c r="O32" s="260"/>
      <c r="P32" s="115"/>
      <c r="Q32" s="115"/>
      <c r="R32" s="117">
        <f t="shared" si="0"/>
        <v>4704075</v>
      </c>
      <c r="S32" s="113"/>
    </row>
    <row r="33" spans="1:19" ht="13.5" customHeight="1">
      <c r="A33" s="119">
        <v>2</v>
      </c>
      <c r="B33" s="419">
        <v>1</v>
      </c>
      <c r="C33" s="419">
        <v>1</v>
      </c>
      <c r="D33" s="419">
        <v>1</v>
      </c>
      <c r="E33" s="419">
        <v>1</v>
      </c>
      <c r="F33" s="419">
        <v>10</v>
      </c>
      <c r="G33" s="418"/>
      <c r="H33" s="446" t="s">
        <v>525</v>
      </c>
      <c r="I33" s="260">
        <v>44008087</v>
      </c>
      <c r="J33" s="115">
        <v>3992168</v>
      </c>
      <c r="K33" s="115">
        <v>20937274</v>
      </c>
      <c r="L33" s="115">
        <v>7917776</v>
      </c>
      <c r="M33" s="115"/>
      <c r="N33" s="115"/>
      <c r="O33" s="260"/>
      <c r="P33" s="115">
        <v>96450000</v>
      </c>
      <c r="Q33" s="115"/>
      <c r="R33" s="117">
        <f t="shared" si="0"/>
        <v>173305305</v>
      </c>
      <c r="S33" s="113"/>
    </row>
    <row r="34" spans="1:19" ht="13.5" customHeight="1">
      <c r="A34" s="119"/>
      <c r="B34" s="419"/>
      <c r="C34" s="419"/>
      <c r="D34" s="419"/>
      <c r="E34" s="419"/>
      <c r="F34" s="419"/>
      <c r="G34" s="418"/>
      <c r="H34" s="515" t="s">
        <v>29</v>
      </c>
      <c r="I34" s="260"/>
      <c r="J34" s="115"/>
      <c r="K34" s="115"/>
      <c r="L34" s="115"/>
      <c r="M34" s="115"/>
      <c r="N34" s="115"/>
      <c r="O34" s="260"/>
      <c r="P34" s="115"/>
      <c r="Q34" s="115"/>
      <c r="R34" s="117"/>
      <c r="S34" s="113"/>
    </row>
    <row r="35" spans="1:19" ht="13.5" customHeight="1">
      <c r="A35" s="119">
        <v>2</v>
      </c>
      <c r="B35" s="419">
        <v>1</v>
      </c>
      <c r="C35" s="419">
        <v>1</v>
      </c>
      <c r="D35" s="419">
        <v>1</v>
      </c>
      <c r="E35" s="419">
        <v>1</v>
      </c>
      <c r="F35" s="419">
        <v>10</v>
      </c>
      <c r="G35" s="418">
        <v>15</v>
      </c>
      <c r="H35" s="517" t="s">
        <v>526</v>
      </c>
      <c r="I35" s="260">
        <v>1958048</v>
      </c>
      <c r="J35" s="115">
        <v>48845</v>
      </c>
      <c r="K35" s="115">
        <v>113115</v>
      </c>
      <c r="L35" s="115">
        <v>11669</v>
      </c>
      <c r="M35" s="115"/>
      <c r="N35" s="115"/>
      <c r="O35" s="260"/>
      <c r="P35" s="115"/>
      <c r="Q35" s="115"/>
      <c r="R35" s="117">
        <f t="shared" si="0"/>
        <v>2131677</v>
      </c>
      <c r="S35" s="113"/>
    </row>
    <row r="36" spans="1:19" ht="13.5" customHeight="1">
      <c r="A36" s="119">
        <v>2</v>
      </c>
      <c r="B36" s="419">
        <v>1</v>
      </c>
      <c r="C36" s="419">
        <v>1</v>
      </c>
      <c r="D36" s="419">
        <v>1</v>
      </c>
      <c r="E36" s="419">
        <v>1</v>
      </c>
      <c r="F36" s="419">
        <v>10</v>
      </c>
      <c r="G36" s="418">
        <v>16</v>
      </c>
      <c r="H36" s="517" t="s">
        <v>527</v>
      </c>
      <c r="I36" s="260">
        <v>2006258</v>
      </c>
      <c r="J36" s="115">
        <v>114069</v>
      </c>
      <c r="K36" s="115">
        <v>146684</v>
      </c>
      <c r="L36" s="115">
        <v>13508</v>
      </c>
      <c r="M36" s="115"/>
      <c r="N36" s="115"/>
      <c r="O36" s="260"/>
      <c r="P36" s="115"/>
      <c r="Q36" s="115"/>
      <c r="R36" s="117">
        <f t="shared" si="0"/>
        <v>2280519</v>
      </c>
      <c r="S36" s="113"/>
    </row>
    <row r="37" spans="1:19" ht="13.5" customHeight="1">
      <c r="A37" s="119">
        <v>2</v>
      </c>
      <c r="B37" s="419">
        <v>1</v>
      </c>
      <c r="C37" s="419">
        <v>1</v>
      </c>
      <c r="D37" s="419">
        <v>1</v>
      </c>
      <c r="E37" s="419">
        <v>1</v>
      </c>
      <c r="F37" s="419">
        <v>11</v>
      </c>
      <c r="G37" s="418"/>
      <c r="H37" s="446" t="s">
        <v>528</v>
      </c>
      <c r="I37" s="260">
        <v>13280880</v>
      </c>
      <c r="J37" s="115">
        <v>197051</v>
      </c>
      <c r="K37" s="115">
        <v>2480315</v>
      </c>
      <c r="L37" s="115">
        <v>25518</v>
      </c>
      <c r="M37" s="115"/>
      <c r="N37" s="115"/>
      <c r="O37" s="260"/>
      <c r="P37" s="115"/>
      <c r="Q37" s="115"/>
      <c r="R37" s="117">
        <f t="shared" si="0"/>
        <v>15983764</v>
      </c>
      <c r="S37" s="113"/>
    </row>
    <row r="38" spans="1:19" ht="13.5" customHeight="1">
      <c r="A38" s="119">
        <v>2</v>
      </c>
      <c r="B38" s="419">
        <v>1</v>
      </c>
      <c r="C38" s="419">
        <v>1</v>
      </c>
      <c r="D38" s="419">
        <v>1</v>
      </c>
      <c r="E38" s="419">
        <v>1</v>
      </c>
      <c r="F38" s="419">
        <v>12</v>
      </c>
      <c r="G38" s="418"/>
      <c r="H38" s="445" t="s">
        <v>529</v>
      </c>
      <c r="I38" s="260">
        <v>19049558</v>
      </c>
      <c r="J38" s="115">
        <v>1989134</v>
      </c>
      <c r="K38" s="115">
        <v>18550736</v>
      </c>
      <c r="L38" s="115">
        <v>938861</v>
      </c>
      <c r="M38" s="115"/>
      <c r="N38" s="115"/>
      <c r="O38" s="260"/>
      <c r="P38" s="115"/>
      <c r="Q38" s="115"/>
      <c r="R38" s="117">
        <f t="shared" si="0"/>
        <v>40528289</v>
      </c>
      <c r="S38" s="113"/>
    </row>
    <row r="39" spans="1:19" ht="13.5" customHeight="1">
      <c r="A39" s="119"/>
      <c r="B39" s="419"/>
      <c r="C39" s="419"/>
      <c r="D39" s="419"/>
      <c r="E39" s="419"/>
      <c r="F39" s="419"/>
      <c r="G39" s="418"/>
      <c r="H39" s="515" t="s">
        <v>29</v>
      </c>
      <c r="I39" s="260"/>
      <c r="J39" s="115"/>
      <c r="K39" s="115"/>
      <c r="L39" s="115"/>
      <c r="M39" s="115"/>
      <c r="N39" s="115"/>
      <c r="O39" s="260"/>
      <c r="P39" s="115"/>
      <c r="Q39" s="115"/>
      <c r="R39" s="117"/>
      <c r="S39" s="113"/>
    </row>
    <row r="40" spans="1:19" ht="13.5" customHeight="1">
      <c r="A40" s="119">
        <v>2</v>
      </c>
      <c r="B40" s="419">
        <v>1</v>
      </c>
      <c r="C40" s="419">
        <v>1</v>
      </c>
      <c r="D40" s="419">
        <v>1</v>
      </c>
      <c r="E40" s="419">
        <v>1</v>
      </c>
      <c r="F40" s="419">
        <v>12</v>
      </c>
      <c r="G40" s="418">
        <v>14</v>
      </c>
      <c r="H40" s="514" t="s">
        <v>530</v>
      </c>
      <c r="I40" s="260">
        <v>5076263</v>
      </c>
      <c r="J40" s="115">
        <v>423200</v>
      </c>
      <c r="K40" s="115">
        <v>865012</v>
      </c>
      <c r="L40" s="115">
        <v>19560</v>
      </c>
      <c r="M40" s="115"/>
      <c r="N40" s="115"/>
      <c r="O40" s="260"/>
      <c r="P40" s="115"/>
      <c r="Q40" s="115"/>
      <c r="R40" s="117">
        <f t="shared" si="0"/>
        <v>6384035</v>
      </c>
      <c r="S40" s="113"/>
    </row>
    <row r="41" spans="1:19" ht="13.5" customHeight="1">
      <c r="A41" s="119">
        <v>2</v>
      </c>
      <c r="B41" s="419">
        <v>1</v>
      </c>
      <c r="C41" s="419">
        <v>1</v>
      </c>
      <c r="D41" s="419">
        <v>1</v>
      </c>
      <c r="E41" s="419">
        <v>1</v>
      </c>
      <c r="F41" s="419">
        <v>12</v>
      </c>
      <c r="G41" s="418">
        <v>15</v>
      </c>
      <c r="H41" s="514" t="s">
        <v>531</v>
      </c>
      <c r="I41" s="260">
        <v>2340868</v>
      </c>
      <c r="J41" s="115">
        <v>21000</v>
      </c>
      <c r="K41" s="115">
        <v>975159</v>
      </c>
      <c r="L41" s="115">
        <v>4078</v>
      </c>
      <c r="M41" s="115"/>
      <c r="N41" s="115"/>
      <c r="O41" s="260"/>
      <c r="P41" s="115"/>
      <c r="Q41" s="115"/>
      <c r="R41" s="117">
        <f t="shared" si="0"/>
        <v>3341105</v>
      </c>
      <c r="S41" s="113"/>
    </row>
    <row r="42" spans="1:19" ht="13.5" customHeight="1">
      <c r="A42" s="119">
        <v>2</v>
      </c>
      <c r="B42" s="419">
        <v>1</v>
      </c>
      <c r="C42" s="419">
        <v>1</v>
      </c>
      <c r="D42" s="419">
        <v>1</v>
      </c>
      <c r="E42" s="419">
        <v>1</v>
      </c>
      <c r="F42" s="419">
        <v>13</v>
      </c>
      <c r="G42" s="418"/>
      <c r="H42" s="446" t="s">
        <v>532</v>
      </c>
      <c r="I42" s="260">
        <v>68790078</v>
      </c>
      <c r="J42" s="115">
        <v>12162901</v>
      </c>
      <c r="K42" s="115">
        <v>19181490</v>
      </c>
      <c r="L42" s="115">
        <v>28952493</v>
      </c>
      <c r="M42" s="115"/>
      <c r="N42" s="115">
        <v>1212658</v>
      </c>
      <c r="O42" s="260"/>
      <c r="P42" s="115">
        <v>1391814</v>
      </c>
      <c r="Q42" s="115"/>
      <c r="R42" s="117">
        <f t="shared" si="0"/>
        <v>131691434</v>
      </c>
      <c r="S42" s="113"/>
    </row>
    <row r="43" spans="1:19" ht="13.5" customHeight="1">
      <c r="A43" s="119">
        <v>2</v>
      </c>
      <c r="B43" s="419">
        <v>1</v>
      </c>
      <c r="C43" s="419">
        <v>1</v>
      </c>
      <c r="D43" s="419">
        <v>1</v>
      </c>
      <c r="E43" s="419">
        <v>1</v>
      </c>
      <c r="F43" s="419">
        <v>14</v>
      </c>
      <c r="G43" s="418"/>
      <c r="H43" s="446" t="s">
        <v>533</v>
      </c>
      <c r="I43" s="260">
        <v>14196920</v>
      </c>
      <c r="J43" s="115">
        <v>1705173</v>
      </c>
      <c r="K43" s="115">
        <v>20663635</v>
      </c>
      <c r="L43" s="115">
        <v>17637352</v>
      </c>
      <c r="M43" s="115">
        <v>700000</v>
      </c>
      <c r="N43" s="115"/>
      <c r="O43" s="260"/>
      <c r="P43" s="115">
        <v>5000000</v>
      </c>
      <c r="Q43" s="115"/>
      <c r="R43" s="117">
        <f t="shared" si="0"/>
        <v>59903080</v>
      </c>
      <c r="S43" s="113"/>
    </row>
    <row r="44" spans="1:19" ht="13.5" customHeight="1">
      <c r="A44" s="119">
        <v>2</v>
      </c>
      <c r="B44" s="419">
        <v>1</v>
      </c>
      <c r="C44" s="419">
        <v>1</v>
      </c>
      <c r="D44" s="419">
        <v>1</v>
      </c>
      <c r="E44" s="419">
        <v>1</v>
      </c>
      <c r="F44" s="419">
        <v>15</v>
      </c>
      <c r="G44" s="418"/>
      <c r="H44" s="446" t="s">
        <v>534</v>
      </c>
      <c r="I44" s="260">
        <v>14705995</v>
      </c>
      <c r="J44" s="115">
        <v>2541794</v>
      </c>
      <c r="K44" s="115">
        <v>7660924</v>
      </c>
      <c r="L44" s="115">
        <v>7978398</v>
      </c>
      <c r="M44" s="115"/>
      <c r="N44" s="115"/>
      <c r="O44" s="260"/>
      <c r="P44" s="115">
        <v>5570675</v>
      </c>
      <c r="Q44" s="115"/>
      <c r="R44" s="117">
        <f t="shared" si="0"/>
        <v>38457786</v>
      </c>
      <c r="S44" s="113"/>
    </row>
    <row r="45" spans="1:19" ht="13.5" customHeight="1">
      <c r="A45" s="119">
        <v>2</v>
      </c>
      <c r="B45" s="419">
        <v>1</v>
      </c>
      <c r="C45" s="419">
        <v>1</v>
      </c>
      <c r="D45" s="419">
        <v>1</v>
      </c>
      <c r="E45" s="419">
        <v>1</v>
      </c>
      <c r="F45" s="419">
        <v>16</v>
      </c>
      <c r="G45" s="418"/>
      <c r="H45" s="445" t="s">
        <v>535</v>
      </c>
      <c r="I45" s="260">
        <v>199771894</v>
      </c>
      <c r="J45" s="115">
        <v>9023909</v>
      </c>
      <c r="K45" s="115">
        <v>121696166</v>
      </c>
      <c r="L45" s="115">
        <v>1553670</v>
      </c>
      <c r="M45" s="115"/>
      <c r="N45" s="115">
        <v>66655506</v>
      </c>
      <c r="O45" s="260"/>
      <c r="P45" s="115"/>
      <c r="Q45" s="115"/>
      <c r="R45" s="117">
        <f t="shared" si="0"/>
        <v>398701145</v>
      </c>
      <c r="S45" s="113"/>
    </row>
    <row r="46" spans="1:19" ht="13.5" customHeight="1">
      <c r="A46" s="119">
        <v>2</v>
      </c>
      <c r="B46" s="419">
        <v>1</v>
      </c>
      <c r="C46" s="419">
        <v>1</v>
      </c>
      <c r="D46" s="419">
        <v>1</v>
      </c>
      <c r="E46" s="419">
        <v>1</v>
      </c>
      <c r="F46" s="419">
        <v>17</v>
      </c>
      <c r="G46" s="418"/>
      <c r="H46" s="446" t="s">
        <v>536</v>
      </c>
      <c r="I46" s="260">
        <v>26068514</v>
      </c>
      <c r="J46" s="115">
        <v>1129768</v>
      </c>
      <c r="K46" s="115">
        <v>42942153</v>
      </c>
      <c r="L46" s="115">
        <v>680851</v>
      </c>
      <c r="M46" s="115"/>
      <c r="N46" s="115">
        <v>4000000</v>
      </c>
      <c r="O46" s="260"/>
      <c r="P46" s="115"/>
      <c r="Q46" s="115"/>
      <c r="R46" s="117">
        <f t="shared" si="0"/>
        <v>74821286</v>
      </c>
      <c r="S46" s="113"/>
    </row>
    <row r="47" spans="1:19" ht="13.5" customHeight="1">
      <c r="A47" s="119">
        <v>2</v>
      </c>
      <c r="B47" s="419">
        <v>1</v>
      </c>
      <c r="C47" s="419">
        <v>1</v>
      </c>
      <c r="D47" s="419">
        <v>1</v>
      </c>
      <c r="E47" s="419">
        <v>1</v>
      </c>
      <c r="F47" s="419">
        <v>18</v>
      </c>
      <c r="G47" s="418"/>
      <c r="H47" s="446" t="s">
        <v>537</v>
      </c>
      <c r="I47" s="260">
        <v>30932546</v>
      </c>
      <c r="J47" s="115">
        <v>1873248</v>
      </c>
      <c r="K47" s="115">
        <v>2967071</v>
      </c>
      <c r="L47" s="115">
        <v>357049</v>
      </c>
      <c r="M47" s="115"/>
      <c r="N47" s="115"/>
      <c r="O47" s="260"/>
      <c r="P47" s="115">
        <v>5000000</v>
      </c>
      <c r="Q47" s="115"/>
      <c r="R47" s="118">
        <f t="shared" si="0"/>
        <v>41129914</v>
      </c>
      <c r="S47" s="113"/>
    </row>
    <row r="48" spans="1:19" ht="13.5" customHeight="1">
      <c r="A48" s="119"/>
      <c r="B48" s="419"/>
      <c r="C48" s="419"/>
      <c r="D48" s="419"/>
      <c r="E48" s="419"/>
      <c r="F48" s="419"/>
      <c r="G48" s="418"/>
      <c r="H48" s="515" t="s">
        <v>29</v>
      </c>
      <c r="I48" s="260"/>
      <c r="J48" s="115"/>
      <c r="K48" s="115"/>
      <c r="L48" s="115"/>
      <c r="M48" s="115"/>
      <c r="N48" s="115"/>
      <c r="O48" s="260"/>
      <c r="P48" s="115"/>
      <c r="Q48" s="115"/>
      <c r="R48" s="118"/>
      <c r="S48" s="113"/>
    </row>
    <row r="49" spans="1:19" ht="22.5" customHeight="1">
      <c r="A49" s="119">
        <v>2</v>
      </c>
      <c r="B49" s="419">
        <v>1</v>
      </c>
      <c r="C49" s="419">
        <v>1</v>
      </c>
      <c r="D49" s="419">
        <v>1</v>
      </c>
      <c r="E49" s="419">
        <v>1</v>
      </c>
      <c r="F49" s="419">
        <v>18</v>
      </c>
      <c r="G49" s="418" t="s">
        <v>27</v>
      </c>
      <c r="H49" s="516" t="s">
        <v>538</v>
      </c>
      <c r="I49" s="260"/>
      <c r="J49" s="115">
        <v>3150</v>
      </c>
      <c r="K49" s="115">
        <v>350</v>
      </c>
      <c r="L49" s="115">
        <v>80290</v>
      </c>
      <c r="M49" s="115"/>
      <c r="N49" s="115"/>
      <c r="O49" s="260"/>
      <c r="P49" s="115"/>
      <c r="Q49" s="115"/>
      <c r="R49" s="117">
        <f t="shared" si="0"/>
        <v>83790</v>
      </c>
      <c r="S49" s="113"/>
    </row>
    <row r="50" spans="1:19" ht="13.5" customHeight="1">
      <c r="A50" s="119">
        <v>2</v>
      </c>
      <c r="B50" s="419">
        <v>1</v>
      </c>
      <c r="C50" s="419">
        <v>1</v>
      </c>
      <c r="D50" s="419">
        <v>1</v>
      </c>
      <c r="E50" s="419">
        <v>1</v>
      </c>
      <c r="F50" s="403">
        <v>19</v>
      </c>
      <c r="G50" s="418"/>
      <c r="H50" s="446" t="s">
        <v>539</v>
      </c>
      <c r="I50" s="260">
        <v>384755331</v>
      </c>
      <c r="J50" s="115">
        <v>91038463</v>
      </c>
      <c r="K50" s="115">
        <v>83542094</v>
      </c>
      <c r="L50" s="115">
        <v>1565581</v>
      </c>
      <c r="M50" s="115"/>
      <c r="N50" s="115"/>
      <c r="O50" s="260"/>
      <c r="P50" s="115"/>
      <c r="Q50" s="115"/>
      <c r="R50" s="117">
        <f t="shared" si="0"/>
        <v>560901469</v>
      </c>
      <c r="S50" s="113"/>
    </row>
    <row r="51" spans="1:19" ht="13.5" customHeight="1">
      <c r="A51" s="119"/>
      <c r="B51" s="419"/>
      <c r="C51" s="419"/>
      <c r="D51" s="419"/>
      <c r="E51" s="419"/>
      <c r="F51" s="403"/>
      <c r="G51" s="418"/>
      <c r="H51" s="515" t="s">
        <v>29</v>
      </c>
      <c r="I51" s="260"/>
      <c r="J51" s="115"/>
      <c r="K51" s="115"/>
      <c r="L51" s="115"/>
      <c r="M51" s="115"/>
      <c r="N51" s="115"/>
      <c r="O51" s="260"/>
      <c r="P51" s="115"/>
      <c r="Q51" s="115"/>
      <c r="R51" s="117"/>
      <c r="S51" s="113"/>
    </row>
    <row r="52" spans="1:19" ht="13.5" customHeight="1">
      <c r="A52" s="119">
        <v>2</v>
      </c>
      <c r="B52" s="419">
        <v>1</v>
      </c>
      <c r="C52" s="419">
        <v>1</v>
      </c>
      <c r="D52" s="419">
        <v>1</v>
      </c>
      <c r="E52" s="419">
        <v>1</v>
      </c>
      <c r="F52" s="403">
        <v>19</v>
      </c>
      <c r="G52" s="418">
        <v>13</v>
      </c>
      <c r="H52" s="517" t="s">
        <v>540</v>
      </c>
      <c r="I52" s="260">
        <v>33209194</v>
      </c>
      <c r="J52" s="115">
        <v>8454733</v>
      </c>
      <c r="K52" s="115">
        <v>1768674</v>
      </c>
      <c r="L52" s="115">
        <v>268340</v>
      </c>
      <c r="M52" s="115"/>
      <c r="N52" s="115"/>
      <c r="O52" s="260"/>
      <c r="P52" s="115"/>
      <c r="Q52" s="115"/>
      <c r="R52" s="117">
        <f t="shared" si="0"/>
        <v>43700941</v>
      </c>
      <c r="S52" s="113"/>
    </row>
    <row r="53" spans="1:19" ht="13.5" customHeight="1">
      <c r="A53" s="119">
        <v>2</v>
      </c>
      <c r="B53" s="419">
        <v>1</v>
      </c>
      <c r="C53" s="419">
        <v>1</v>
      </c>
      <c r="D53" s="419">
        <v>1</v>
      </c>
      <c r="E53" s="419">
        <v>1</v>
      </c>
      <c r="F53" s="403">
        <v>20</v>
      </c>
      <c r="G53" s="418"/>
      <c r="H53" s="445" t="s">
        <v>541</v>
      </c>
      <c r="I53" s="260">
        <v>28536498</v>
      </c>
      <c r="J53" s="115">
        <v>1017552</v>
      </c>
      <c r="K53" s="115">
        <v>1990311</v>
      </c>
      <c r="L53" s="115">
        <v>126019089</v>
      </c>
      <c r="M53" s="115"/>
      <c r="N53" s="115"/>
      <c r="O53" s="260"/>
      <c r="P53" s="115"/>
      <c r="Q53" s="115"/>
      <c r="R53" s="117">
        <f t="shared" si="0"/>
        <v>157563450</v>
      </c>
      <c r="S53" s="113"/>
    </row>
    <row r="54" spans="1:19" ht="13.5" customHeight="1">
      <c r="A54" s="112">
        <v>2</v>
      </c>
      <c r="B54" s="418">
        <v>1</v>
      </c>
      <c r="C54" s="418">
        <v>1</v>
      </c>
      <c r="D54" s="418">
        <v>1</v>
      </c>
      <c r="E54" s="418">
        <v>1</v>
      </c>
      <c r="F54" s="418">
        <v>21</v>
      </c>
      <c r="G54" s="418"/>
      <c r="H54" s="445" t="s">
        <v>542</v>
      </c>
      <c r="I54" s="260">
        <v>11098946</v>
      </c>
      <c r="J54" s="115">
        <v>781110</v>
      </c>
      <c r="K54" s="115">
        <v>5865663</v>
      </c>
      <c r="L54" s="115">
        <v>18588</v>
      </c>
      <c r="M54" s="115"/>
      <c r="N54" s="115"/>
      <c r="O54" s="260"/>
      <c r="P54" s="115"/>
      <c r="Q54" s="115"/>
      <c r="R54" s="117">
        <f t="shared" si="0"/>
        <v>17764307</v>
      </c>
      <c r="S54" s="113"/>
    </row>
    <row r="55" spans="1:19" ht="13.5" customHeight="1">
      <c r="A55" s="112">
        <v>2</v>
      </c>
      <c r="B55" s="418">
        <v>1</v>
      </c>
      <c r="C55" s="418">
        <v>1</v>
      </c>
      <c r="D55" s="418">
        <v>1</v>
      </c>
      <c r="E55" s="418">
        <v>1</v>
      </c>
      <c r="F55" s="418">
        <v>22</v>
      </c>
      <c r="G55" s="418"/>
      <c r="H55" s="446" t="s">
        <v>543</v>
      </c>
      <c r="I55" s="260">
        <v>241033503</v>
      </c>
      <c r="J55" s="115">
        <v>130520682</v>
      </c>
      <c r="K55" s="115">
        <v>28067753</v>
      </c>
      <c r="L55" s="115">
        <v>1404340</v>
      </c>
      <c r="M55" s="115">
        <v>410480</v>
      </c>
      <c r="N55" s="115"/>
      <c r="O55" s="260"/>
      <c r="P55" s="115"/>
      <c r="Q55" s="115"/>
      <c r="R55" s="117">
        <f t="shared" si="0"/>
        <v>401436758</v>
      </c>
      <c r="S55" s="113"/>
    </row>
    <row r="56" spans="1:19" ht="13.5" customHeight="1">
      <c r="A56" s="119">
        <v>2</v>
      </c>
      <c r="B56" s="419">
        <v>1</v>
      </c>
      <c r="C56" s="419">
        <v>1</v>
      </c>
      <c r="D56" s="419">
        <v>1</v>
      </c>
      <c r="E56" s="419">
        <v>1</v>
      </c>
      <c r="F56" s="403">
        <v>23</v>
      </c>
      <c r="G56" s="403"/>
      <c r="H56" s="446" t="s">
        <v>544</v>
      </c>
      <c r="I56" s="260"/>
      <c r="J56" s="115"/>
      <c r="K56" s="115">
        <v>6826250</v>
      </c>
      <c r="L56" s="115"/>
      <c r="M56" s="115"/>
      <c r="N56" s="115"/>
      <c r="O56" s="260"/>
      <c r="P56" s="115"/>
      <c r="Q56" s="115"/>
      <c r="R56" s="118">
        <f t="shared" si="0"/>
        <v>6826250</v>
      </c>
      <c r="S56" s="113"/>
    </row>
    <row r="57" spans="1:19" ht="13.5" customHeight="1">
      <c r="A57" s="119">
        <v>2</v>
      </c>
      <c r="B57" s="419">
        <v>1</v>
      </c>
      <c r="C57" s="419">
        <v>1</v>
      </c>
      <c r="D57" s="419">
        <v>1</v>
      </c>
      <c r="E57" s="419">
        <v>1</v>
      </c>
      <c r="F57" s="403">
        <v>24</v>
      </c>
      <c r="G57" s="403"/>
      <c r="H57" s="446" t="s">
        <v>186</v>
      </c>
      <c r="I57" s="260"/>
      <c r="J57" s="115"/>
      <c r="K57" s="115"/>
      <c r="L57" s="115"/>
      <c r="M57" s="115"/>
      <c r="N57" s="115"/>
      <c r="O57" s="260"/>
      <c r="P57" s="115"/>
      <c r="Q57" s="115">
        <v>325706470</v>
      </c>
      <c r="R57" s="118">
        <f t="shared" si="0"/>
        <v>325706470</v>
      </c>
      <c r="S57" s="113"/>
    </row>
    <row r="58" spans="1:19" ht="26.25" customHeight="1">
      <c r="A58" s="214">
        <v>2</v>
      </c>
      <c r="B58" s="182">
        <v>0</v>
      </c>
      <c r="C58" s="182">
        <v>0</v>
      </c>
      <c r="D58" s="182">
        <v>0</v>
      </c>
      <c r="E58" s="182">
        <v>0</v>
      </c>
      <c r="F58" s="182"/>
      <c r="G58" s="182"/>
      <c r="H58" s="399" t="s">
        <v>20</v>
      </c>
      <c r="I58" s="115"/>
      <c r="J58" s="115"/>
      <c r="K58" s="115"/>
      <c r="L58" s="115"/>
      <c r="M58" s="115"/>
      <c r="N58" s="115"/>
      <c r="O58" s="260"/>
      <c r="P58" s="115"/>
      <c r="Q58" s="115"/>
      <c r="R58" s="118"/>
      <c r="S58" s="113"/>
    </row>
    <row r="59" spans="1:19" ht="13.5" customHeight="1">
      <c r="A59" s="214">
        <v>2</v>
      </c>
      <c r="B59" s="182">
        <v>1</v>
      </c>
      <c r="C59" s="182">
        <v>0</v>
      </c>
      <c r="D59" s="182">
        <v>0</v>
      </c>
      <c r="E59" s="182">
        <v>0</v>
      </c>
      <c r="F59" s="182"/>
      <c r="G59" s="182"/>
      <c r="H59" s="399" t="s">
        <v>21</v>
      </c>
      <c r="I59" s="115"/>
      <c r="J59" s="115"/>
      <c r="K59" s="115"/>
      <c r="L59" s="115"/>
      <c r="M59" s="115"/>
      <c r="N59" s="115"/>
      <c r="O59" s="260"/>
      <c r="P59" s="115"/>
      <c r="Q59" s="115"/>
      <c r="R59" s="118"/>
      <c r="S59" s="113"/>
    </row>
    <row r="60" spans="1:19" ht="25.5">
      <c r="A60" s="214">
        <v>2</v>
      </c>
      <c r="B60" s="182">
        <v>1</v>
      </c>
      <c r="C60" s="182">
        <v>1</v>
      </c>
      <c r="D60" s="182">
        <v>0</v>
      </c>
      <c r="E60" s="182">
        <v>0</v>
      </c>
      <c r="F60" s="182"/>
      <c r="G60" s="182"/>
      <c r="H60" s="399" t="s">
        <v>22</v>
      </c>
      <c r="I60" s="115"/>
      <c r="J60" s="115"/>
      <c r="K60" s="115"/>
      <c r="L60" s="115"/>
      <c r="M60" s="115"/>
      <c r="N60" s="115"/>
      <c r="O60" s="260"/>
      <c r="P60" s="115"/>
      <c r="Q60" s="115"/>
      <c r="R60" s="118"/>
      <c r="S60" s="113"/>
    </row>
    <row r="61" spans="1:19" ht="25.5">
      <c r="A61" s="214">
        <v>2</v>
      </c>
      <c r="B61" s="182">
        <v>1</v>
      </c>
      <c r="C61" s="182">
        <v>1</v>
      </c>
      <c r="D61" s="182">
        <v>1</v>
      </c>
      <c r="E61" s="182">
        <v>0</v>
      </c>
      <c r="F61" s="182"/>
      <c r="G61" s="182"/>
      <c r="H61" s="399" t="s">
        <v>23</v>
      </c>
      <c r="I61" s="115"/>
      <c r="J61" s="115"/>
      <c r="K61" s="115"/>
      <c r="L61" s="115"/>
      <c r="M61" s="115"/>
      <c r="N61" s="115"/>
      <c r="O61" s="260"/>
      <c r="P61" s="115"/>
      <c r="Q61" s="115"/>
      <c r="R61" s="118"/>
      <c r="S61" s="113"/>
    </row>
    <row r="62" spans="1:19" ht="13.5" customHeight="1" thickBot="1">
      <c r="A62" s="390">
        <v>2</v>
      </c>
      <c r="B62" s="391">
        <v>1</v>
      </c>
      <c r="C62" s="391">
        <v>1</v>
      </c>
      <c r="D62" s="391">
        <v>1</v>
      </c>
      <c r="E62" s="391">
        <v>2</v>
      </c>
      <c r="F62" s="391"/>
      <c r="G62" s="391"/>
      <c r="H62" s="523" t="s">
        <v>74</v>
      </c>
      <c r="I62" s="421"/>
      <c r="J62" s="421"/>
      <c r="K62" s="421"/>
      <c r="L62" s="421"/>
      <c r="M62" s="421"/>
      <c r="N62" s="421"/>
      <c r="O62" s="422"/>
      <c r="P62" s="421"/>
      <c r="Q62" s="421"/>
      <c r="R62" s="518"/>
      <c r="S62" s="423"/>
    </row>
    <row r="63" spans="1:19" ht="13.5" customHeight="1" thickTop="1">
      <c r="A63" s="217">
        <v>2</v>
      </c>
      <c r="B63" s="183">
        <v>1</v>
      </c>
      <c r="C63" s="183">
        <v>1</v>
      </c>
      <c r="D63" s="183">
        <v>1</v>
      </c>
      <c r="E63" s="183">
        <v>2</v>
      </c>
      <c r="F63" s="403">
        <v>25</v>
      </c>
      <c r="G63" s="403"/>
      <c r="H63" s="446" t="s">
        <v>74</v>
      </c>
      <c r="I63" s="260"/>
      <c r="J63" s="115"/>
      <c r="K63" s="115"/>
      <c r="L63" s="115">
        <v>211766191</v>
      </c>
      <c r="M63" s="115"/>
      <c r="N63" s="115"/>
      <c r="O63" s="260"/>
      <c r="P63" s="115"/>
      <c r="Q63" s="115"/>
      <c r="R63" s="118">
        <f>SUM(I63:Q63)</f>
        <v>211766191</v>
      </c>
      <c r="S63" s="113"/>
    </row>
    <row r="64" spans="1:19" ht="13.5" customHeight="1">
      <c r="A64" s="214">
        <v>2</v>
      </c>
      <c r="B64" s="182">
        <v>0</v>
      </c>
      <c r="C64" s="182">
        <v>0</v>
      </c>
      <c r="D64" s="182">
        <v>0</v>
      </c>
      <c r="E64" s="182">
        <v>0</v>
      </c>
      <c r="F64" s="182"/>
      <c r="G64" s="182"/>
      <c r="H64" s="420" t="s">
        <v>20</v>
      </c>
      <c r="I64" s="115"/>
      <c r="J64" s="115"/>
      <c r="K64" s="115"/>
      <c r="L64" s="115"/>
      <c r="M64" s="115"/>
      <c r="N64" s="115"/>
      <c r="O64" s="260"/>
      <c r="P64" s="115"/>
      <c r="Q64" s="115"/>
      <c r="R64" s="118"/>
      <c r="S64" s="113"/>
    </row>
    <row r="65" spans="1:19" ht="13.5" customHeight="1">
      <c r="A65" s="214">
        <v>2</v>
      </c>
      <c r="B65" s="182">
        <v>1</v>
      </c>
      <c r="C65" s="182">
        <v>0</v>
      </c>
      <c r="D65" s="182">
        <v>0</v>
      </c>
      <c r="E65" s="182">
        <v>0</v>
      </c>
      <c r="F65" s="182"/>
      <c r="G65" s="182"/>
      <c r="H65" s="444" t="s">
        <v>21</v>
      </c>
      <c r="I65" s="260"/>
      <c r="J65" s="115"/>
      <c r="K65" s="115"/>
      <c r="L65" s="115"/>
      <c r="M65" s="115"/>
      <c r="N65" s="115"/>
      <c r="O65" s="260"/>
      <c r="P65" s="115"/>
      <c r="Q65" s="115"/>
      <c r="R65" s="118"/>
      <c r="S65" s="113"/>
    </row>
    <row r="66" spans="1:19" ht="13.5" customHeight="1">
      <c r="A66" s="214">
        <v>2</v>
      </c>
      <c r="B66" s="182">
        <v>1</v>
      </c>
      <c r="C66" s="182">
        <v>1</v>
      </c>
      <c r="D66" s="182">
        <v>0</v>
      </c>
      <c r="E66" s="182">
        <v>0</v>
      </c>
      <c r="F66" s="182"/>
      <c r="G66" s="182"/>
      <c r="H66" s="420" t="s">
        <v>22</v>
      </c>
      <c r="I66" s="115"/>
      <c r="J66" s="115"/>
      <c r="K66" s="115"/>
      <c r="L66" s="115"/>
      <c r="M66" s="115"/>
      <c r="N66" s="115"/>
      <c r="O66" s="260"/>
      <c r="P66" s="115"/>
      <c r="Q66" s="115"/>
      <c r="R66" s="118"/>
      <c r="S66" s="113"/>
    </row>
    <row r="67" spans="1:19" ht="13.5" customHeight="1">
      <c r="A67" s="214">
        <v>2</v>
      </c>
      <c r="B67" s="182">
        <v>1</v>
      </c>
      <c r="C67" s="182">
        <v>1</v>
      </c>
      <c r="D67" s="182">
        <v>1</v>
      </c>
      <c r="E67" s="182">
        <v>0</v>
      </c>
      <c r="F67" s="182"/>
      <c r="G67" s="182"/>
      <c r="H67" s="420" t="s">
        <v>23</v>
      </c>
      <c r="I67" s="115"/>
      <c r="J67" s="115"/>
      <c r="K67" s="115"/>
      <c r="L67" s="115"/>
      <c r="M67" s="115"/>
      <c r="N67" s="115"/>
      <c r="O67" s="260"/>
      <c r="P67" s="115"/>
      <c r="Q67" s="115"/>
      <c r="R67" s="118"/>
      <c r="S67" s="113"/>
    </row>
    <row r="68" spans="1:19" ht="13.5" customHeight="1">
      <c r="A68" s="214">
        <v>2</v>
      </c>
      <c r="B68" s="182">
        <v>1</v>
      </c>
      <c r="C68" s="182">
        <v>1</v>
      </c>
      <c r="D68" s="182">
        <v>1</v>
      </c>
      <c r="E68" s="182">
        <v>3</v>
      </c>
      <c r="F68" s="182"/>
      <c r="G68" s="182"/>
      <c r="H68" s="444" t="s">
        <v>82</v>
      </c>
      <c r="I68" s="260"/>
      <c r="J68" s="115"/>
      <c r="K68" s="115"/>
      <c r="L68" s="115"/>
      <c r="M68" s="115"/>
      <c r="N68" s="115"/>
      <c r="O68" s="260"/>
      <c r="P68" s="115"/>
      <c r="Q68" s="115"/>
      <c r="R68" s="118"/>
      <c r="S68" s="113"/>
    </row>
    <row r="69" spans="1:19" ht="13.5" customHeight="1">
      <c r="A69" s="217">
        <v>2</v>
      </c>
      <c r="B69" s="183">
        <v>1</v>
      </c>
      <c r="C69" s="183">
        <v>1</v>
      </c>
      <c r="D69" s="183">
        <v>1</v>
      </c>
      <c r="E69" s="183">
        <v>3</v>
      </c>
      <c r="F69" s="403">
        <v>26</v>
      </c>
      <c r="G69" s="403"/>
      <c r="H69" s="445" t="s">
        <v>82</v>
      </c>
      <c r="I69" s="260"/>
      <c r="J69" s="115"/>
      <c r="K69" s="115"/>
      <c r="L69" s="115">
        <v>280984349</v>
      </c>
      <c r="M69" s="115"/>
      <c r="N69" s="115"/>
      <c r="O69" s="260"/>
      <c r="P69" s="115"/>
      <c r="Q69" s="115"/>
      <c r="R69" s="118">
        <f>SUM(I69:Q69)</f>
        <v>280984349</v>
      </c>
      <c r="S69" s="113"/>
    </row>
    <row r="70" spans="1:19" ht="25.5">
      <c r="A70" s="214">
        <v>2</v>
      </c>
      <c r="B70" s="182">
        <v>0</v>
      </c>
      <c r="C70" s="182">
        <v>0</v>
      </c>
      <c r="D70" s="182">
        <v>0</v>
      </c>
      <c r="E70" s="182">
        <v>0</v>
      </c>
      <c r="F70" s="403"/>
      <c r="G70" s="403"/>
      <c r="H70" s="399" t="s">
        <v>20</v>
      </c>
      <c r="I70" s="115"/>
      <c r="J70" s="115"/>
      <c r="K70" s="115"/>
      <c r="L70" s="115"/>
      <c r="M70" s="115"/>
      <c r="N70" s="115"/>
      <c r="O70" s="260"/>
      <c r="P70" s="115"/>
      <c r="Q70" s="115"/>
      <c r="R70" s="118"/>
      <c r="S70" s="113"/>
    </row>
    <row r="71" spans="1:19" ht="13.5" customHeight="1">
      <c r="A71" s="214">
        <v>2</v>
      </c>
      <c r="B71" s="182">
        <v>1</v>
      </c>
      <c r="C71" s="182">
        <v>0</v>
      </c>
      <c r="D71" s="182">
        <v>0</v>
      </c>
      <c r="E71" s="182">
        <v>0</v>
      </c>
      <c r="F71" s="403"/>
      <c r="G71" s="403"/>
      <c r="H71" s="399" t="s">
        <v>21</v>
      </c>
      <c r="I71" s="115"/>
      <c r="J71" s="115"/>
      <c r="K71" s="115"/>
      <c r="L71" s="115"/>
      <c r="M71" s="115"/>
      <c r="N71" s="115"/>
      <c r="O71" s="260"/>
      <c r="P71" s="115"/>
      <c r="Q71" s="115"/>
      <c r="R71" s="118"/>
      <c r="S71" s="113"/>
    </row>
    <row r="72" spans="1:19" ht="25.5">
      <c r="A72" s="214">
        <v>2</v>
      </c>
      <c r="B72" s="182">
        <v>1</v>
      </c>
      <c r="C72" s="182">
        <v>1</v>
      </c>
      <c r="D72" s="182">
        <v>0</v>
      </c>
      <c r="E72" s="182">
        <v>0</v>
      </c>
      <c r="F72" s="403"/>
      <c r="G72" s="403"/>
      <c r="H72" s="399" t="s">
        <v>22</v>
      </c>
      <c r="I72" s="115"/>
      <c r="J72" s="115"/>
      <c r="K72" s="115"/>
      <c r="L72" s="115"/>
      <c r="M72" s="115"/>
      <c r="N72" s="115"/>
      <c r="O72" s="260"/>
      <c r="P72" s="115"/>
      <c r="Q72" s="115"/>
      <c r="R72" s="118"/>
      <c r="S72" s="113"/>
    </row>
    <row r="73" spans="1:19" ht="25.5">
      <c r="A73" s="214">
        <v>2</v>
      </c>
      <c r="B73" s="182">
        <v>1</v>
      </c>
      <c r="C73" s="182">
        <v>1</v>
      </c>
      <c r="D73" s="182">
        <v>1</v>
      </c>
      <c r="E73" s="182">
        <v>0</v>
      </c>
      <c r="F73" s="403"/>
      <c r="G73" s="403"/>
      <c r="H73" s="399" t="s">
        <v>23</v>
      </c>
      <c r="I73" s="115"/>
      <c r="J73" s="115"/>
      <c r="K73" s="115"/>
      <c r="L73" s="115"/>
      <c r="M73" s="115"/>
      <c r="N73" s="115"/>
      <c r="O73" s="260"/>
      <c r="P73" s="115"/>
      <c r="Q73" s="115"/>
      <c r="R73" s="118"/>
      <c r="S73" s="113"/>
    </row>
    <row r="74" spans="1:19" ht="13.5" customHeight="1">
      <c r="A74" s="214">
        <v>2</v>
      </c>
      <c r="B74" s="182">
        <v>1</v>
      </c>
      <c r="C74" s="182">
        <v>1</v>
      </c>
      <c r="D74" s="182">
        <v>1</v>
      </c>
      <c r="E74" s="182">
        <v>4</v>
      </c>
      <c r="F74" s="403"/>
      <c r="G74" s="403"/>
      <c r="H74" s="401" t="s">
        <v>86</v>
      </c>
      <c r="I74" s="115"/>
      <c r="J74" s="115"/>
      <c r="K74" s="115"/>
      <c r="L74" s="115"/>
      <c r="M74" s="115"/>
      <c r="N74" s="115"/>
      <c r="O74" s="260"/>
      <c r="P74" s="115"/>
      <c r="Q74" s="115"/>
      <c r="R74" s="118"/>
      <c r="S74" s="113"/>
    </row>
    <row r="75" spans="1:19" ht="13.5" customHeight="1">
      <c r="A75" s="217">
        <v>2</v>
      </c>
      <c r="B75" s="183">
        <v>1</v>
      </c>
      <c r="C75" s="183">
        <v>1</v>
      </c>
      <c r="D75" s="183">
        <v>1</v>
      </c>
      <c r="E75" s="183">
        <v>4</v>
      </c>
      <c r="F75" s="403">
        <v>27</v>
      </c>
      <c r="G75" s="403"/>
      <c r="H75" s="446" t="s">
        <v>86</v>
      </c>
      <c r="I75" s="260"/>
      <c r="J75" s="115"/>
      <c r="K75" s="115"/>
      <c r="L75" s="115">
        <f>SUM(L76:L79)</f>
        <v>172656490</v>
      </c>
      <c r="M75" s="115"/>
      <c r="N75" s="115"/>
      <c r="O75" s="260"/>
      <c r="P75" s="115"/>
      <c r="Q75" s="115"/>
      <c r="R75" s="118">
        <f>SUM(I75:Q75)</f>
        <v>172656490</v>
      </c>
      <c r="S75" s="113"/>
    </row>
    <row r="76" spans="1:19" ht="13.5" customHeight="1">
      <c r="A76" s="120"/>
      <c r="B76" s="403"/>
      <c r="C76" s="403"/>
      <c r="D76" s="403"/>
      <c r="E76" s="403"/>
      <c r="F76" s="403"/>
      <c r="G76" s="403"/>
      <c r="H76" s="449" t="s">
        <v>545</v>
      </c>
      <c r="I76" s="260"/>
      <c r="J76" s="115"/>
      <c r="K76" s="115"/>
      <c r="L76" s="237">
        <v>109382218</v>
      </c>
      <c r="M76" s="115"/>
      <c r="N76" s="115"/>
      <c r="O76" s="260"/>
      <c r="P76" s="115"/>
      <c r="Q76" s="115"/>
      <c r="R76" s="238">
        <f>SUM(I76:Q76)</f>
        <v>109382218</v>
      </c>
      <c r="S76" s="113"/>
    </row>
    <row r="77" spans="1:19" ht="13.5" customHeight="1">
      <c r="A77" s="120"/>
      <c r="B77" s="403"/>
      <c r="C77" s="403"/>
      <c r="D77" s="403"/>
      <c r="E77" s="403"/>
      <c r="F77" s="403"/>
      <c r="G77" s="403"/>
      <c r="H77" s="449" t="s">
        <v>546</v>
      </c>
      <c r="I77" s="260"/>
      <c r="J77" s="115"/>
      <c r="K77" s="115"/>
      <c r="L77" s="237">
        <v>26180879</v>
      </c>
      <c r="M77" s="115"/>
      <c r="N77" s="115"/>
      <c r="O77" s="260"/>
      <c r="P77" s="115"/>
      <c r="Q77" s="115"/>
      <c r="R77" s="238">
        <f>SUM(I77:Q77)</f>
        <v>26180879</v>
      </c>
      <c r="S77" s="113"/>
    </row>
    <row r="78" spans="1:19" ht="13.5" customHeight="1">
      <c r="A78" s="120"/>
      <c r="B78" s="403"/>
      <c r="C78" s="403"/>
      <c r="D78" s="403"/>
      <c r="E78" s="403"/>
      <c r="F78" s="403"/>
      <c r="G78" s="403"/>
      <c r="H78" s="449" t="s">
        <v>547</v>
      </c>
      <c r="I78" s="260"/>
      <c r="J78" s="115"/>
      <c r="K78" s="115"/>
      <c r="L78" s="237">
        <v>19047305</v>
      </c>
      <c r="M78" s="115"/>
      <c r="N78" s="115"/>
      <c r="O78" s="260"/>
      <c r="P78" s="115"/>
      <c r="Q78" s="115"/>
      <c r="R78" s="238">
        <f>SUM(I78:Q78)</f>
        <v>19047305</v>
      </c>
      <c r="S78" s="113"/>
    </row>
    <row r="79" spans="1:19" ht="13.5" customHeight="1">
      <c r="A79" s="120"/>
      <c r="B79" s="403"/>
      <c r="C79" s="403"/>
      <c r="D79" s="403"/>
      <c r="E79" s="403"/>
      <c r="F79" s="403"/>
      <c r="G79" s="403"/>
      <c r="H79" s="449" t="s">
        <v>548</v>
      </c>
      <c r="I79" s="260"/>
      <c r="J79" s="115"/>
      <c r="K79" s="115"/>
      <c r="L79" s="237">
        <v>18046088</v>
      </c>
      <c r="M79" s="115"/>
      <c r="N79" s="115"/>
      <c r="O79" s="260"/>
      <c r="P79" s="115"/>
      <c r="Q79" s="115"/>
      <c r="R79" s="238">
        <f>SUM(I79:Q79)</f>
        <v>18046088</v>
      </c>
      <c r="S79" s="113"/>
    </row>
    <row r="80" spans="1:19" ht="13.5" customHeight="1">
      <c r="A80" s="653" t="s">
        <v>101</v>
      </c>
      <c r="B80" s="654"/>
      <c r="C80" s="654"/>
      <c r="D80" s="654"/>
      <c r="E80" s="654"/>
      <c r="F80" s="654"/>
      <c r="G80" s="654"/>
      <c r="H80" s="654"/>
      <c r="I80" s="654"/>
      <c r="J80" s="654"/>
      <c r="K80" s="656"/>
      <c r="L80" s="263"/>
      <c r="M80" s="262"/>
      <c r="N80" s="262"/>
      <c r="P80" s="262"/>
      <c r="Q80" s="262"/>
      <c r="S80" s="113"/>
    </row>
    <row r="81" spans="1:19" ht="25.5">
      <c r="A81" s="214">
        <v>2</v>
      </c>
      <c r="B81" s="182">
        <v>0</v>
      </c>
      <c r="C81" s="182">
        <v>0</v>
      </c>
      <c r="D81" s="182">
        <v>0</v>
      </c>
      <c r="E81" s="182">
        <v>0</v>
      </c>
      <c r="F81" s="403"/>
      <c r="G81" s="403"/>
      <c r="H81" s="399" t="s">
        <v>20</v>
      </c>
      <c r="I81" s="115"/>
      <c r="J81" s="115"/>
      <c r="K81" s="115"/>
      <c r="L81" s="115"/>
      <c r="M81" s="115"/>
      <c r="N81" s="115"/>
      <c r="O81" s="260"/>
      <c r="P81" s="115"/>
      <c r="Q81" s="115"/>
      <c r="R81" s="118"/>
      <c r="S81" s="113"/>
    </row>
    <row r="82" spans="1:19" ht="13.5" customHeight="1">
      <c r="A82" s="214">
        <v>2</v>
      </c>
      <c r="B82" s="182">
        <v>1</v>
      </c>
      <c r="C82" s="182">
        <v>0</v>
      </c>
      <c r="D82" s="182">
        <v>0</v>
      </c>
      <c r="E82" s="182">
        <v>0</v>
      </c>
      <c r="F82" s="403"/>
      <c r="G82" s="403"/>
      <c r="H82" s="399" t="s">
        <v>21</v>
      </c>
      <c r="I82" s="115"/>
      <c r="J82" s="115"/>
      <c r="K82" s="115"/>
      <c r="L82" s="115"/>
      <c r="M82" s="115"/>
      <c r="N82" s="115"/>
      <c r="O82" s="260"/>
      <c r="P82" s="115"/>
      <c r="Q82" s="115"/>
      <c r="R82" s="118"/>
      <c r="S82" s="113"/>
    </row>
    <row r="83" spans="1:19" ht="25.5">
      <c r="A83" s="214">
        <v>2</v>
      </c>
      <c r="B83" s="182">
        <v>1</v>
      </c>
      <c r="C83" s="182">
        <v>1</v>
      </c>
      <c r="D83" s="182">
        <v>0</v>
      </c>
      <c r="E83" s="182">
        <v>0</v>
      </c>
      <c r="F83" s="403"/>
      <c r="G83" s="403"/>
      <c r="H83" s="399" t="s">
        <v>22</v>
      </c>
      <c r="I83" s="115"/>
      <c r="J83" s="115"/>
      <c r="K83" s="115"/>
      <c r="L83" s="115"/>
      <c r="M83" s="115"/>
      <c r="N83" s="115"/>
      <c r="O83" s="260"/>
      <c r="P83" s="115"/>
      <c r="Q83" s="115"/>
      <c r="R83" s="118"/>
      <c r="S83" s="113"/>
    </row>
    <row r="84" spans="1:19" ht="38.25">
      <c r="A84" s="214">
        <v>2</v>
      </c>
      <c r="B84" s="182">
        <v>1</v>
      </c>
      <c r="C84" s="182">
        <v>1</v>
      </c>
      <c r="D84" s="182">
        <v>2</v>
      </c>
      <c r="E84" s="182">
        <v>0</v>
      </c>
      <c r="F84" s="403"/>
      <c r="G84" s="403"/>
      <c r="H84" s="399" t="s">
        <v>101</v>
      </c>
      <c r="I84" s="115"/>
      <c r="J84" s="115"/>
      <c r="K84" s="115"/>
      <c r="L84" s="115"/>
      <c r="M84" s="115"/>
      <c r="N84" s="115"/>
      <c r="O84" s="260"/>
      <c r="P84" s="115"/>
      <c r="Q84" s="115"/>
      <c r="R84" s="118"/>
      <c r="S84" s="113"/>
    </row>
    <row r="85" spans="1:19" ht="38.25">
      <c r="A85" s="214">
        <v>2</v>
      </c>
      <c r="B85" s="182">
        <v>1</v>
      </c>
      <c r="C85" s="182">
        <v>1</v>
      </c>
      <c r="D85" s="182">
        <v>2</v>
      </c>
      <c r="E85" s="182">
        <v>0</v>
      </c>
      <c r="F85" s="403"/>
      <c r="G85" s="403"/>
      <c r="H85" s="401" t="s">
        <v>102</v>
      </c>
      <c r="I85" s="115"/>
      <c r="J85" s="115"/>
      <c r="K85" s="115"/>
      <c r="L85" s="115"/>
      <c r="M85" s="115"/>
      <c r="N85" s="115"/>
      <c r="O85" s="260"/>
      <c r="P85" s="115"/>
      <c r="Q85" s="115"/>
      <c r="R85" s="118"/>
      <c r="S85" s="113"/>
    </row>
    <row r="86" spans="1:19" ht="13.5" customHeight="1">
      <c r="A86" s="214">
        <v>2</v>
      </c>
      <c r="B86" s="182">
        <v>1</v>
      </c>
      <c r="C86" s="182">
        <v>1</v>
      </c>
      <c r="D86" s="182">
        <v>2</v>
      </c>
      <c r="E86" s="182">
        <v>0</v>
      </c>
      <c r="F86" s="403">
        <v>28</v>
      </c>
      <c r="G86" s="403"/>
      <c r="H86" s="446" t="s">
        <v>280</v>
      </c>
      <c r="I86" s="260"/>
      <c r="J86" s="115"/>
      <c r="K86" s="115"/>
      <c r="L86" s="115">
        <v>1893265649</v>
      </c>
      <c r="M86" s="115"/>
      <c r="N86" s="115"/>
      <c r="O86" s="260"/>
      <c r="P86" s="115"/>
      <c r="Q86" s="115"/>
      <c r="R86" s="118">
        <f>SUM(I86:Q86)</f>
        <v>1893265649</v>
      </c>
      <c r="S86" s="113"/>
    </row>
    <row r="87" spans="1:19" ht="25.5">
      <c r="A87" s="214">
        <v>2</v>
      </c>
      <c r="B87" s="182">
        <v>0</v>
      </c>
      <c r="C87" s="182">
        <v>0</v>
      </c>
      <c r="D87" s="182">
        <v>0</v>
      </c>
      <c r="E87" s="182">
        <v>0</v>
      </c>
      <c r="F87" s="403"/>
      <c r="G87" s="403"/>
      <c r="H87" s="399" t="s">
        <v>20</v>
      </c>
      <c r="I87" s="115"/>
      <c r="J87" s="115"/>
      <c r="K87" s="115"/>
      <c r="L87" s="115"/>
      <c r="M87" s="115"/>
      <c r="N87" s="115"/>
      <c r="O87" s="260"/>
      <c r="P87" s="115"/>
      <c r="Q87" s="115"/>
      <c r="R87" s="118"/>
      <c r="S87" s="113"/>
    </row>
    <row r="88" spans="1:19" ht="13.5" customHeight="1">
      <c r="A88" s="214">
        <v>2</v>
      </c>
      <c r="B88" s="182">
        <v>1</v>
      </c>
      <c r="C88" s="182">
        <v>0</v>
      </c>
      <c r="D88" s="182">
        <v>0</v>
      </c>
      <c r="E88" s="182">
        <v>0</v>
      </c>
      <c r="F88" s="403"/>
      <c r="G88" s="403"/>
      <c r="H88" s="399" t="s">
        <v>21</v>
      </c>
      <c r="I88" s="115"/>
      <c r="J88" s="115"/>
      <c r="K88" s="115"/>
      <c r="L88" s="115"/>
      <c r="M88" s="115"/>
      <c r="N88" s="115"/>
      <c r="O88" s="260"/>
      <c r="P88" s="115"/>
      <c r="Q88" s="115"/>
      <c r="R88" s="118"/>
      <c r="S88" s="113"/>
    </row>
    <row r="89" spans="1:19" ht="25.5">
      <c r="A89" s="214">
        <v>2</v>
      </c>
      <c r="B89" s="182">
        <v>1</v>
      </c>
      <c r="C89" s="182">
        <v>1</v>
      </c>
      <c r="D89" s="182">
        <v>0</v>
      </c>
      <c r="E89" s="182">
        <v>0</v>
      </c>
      <c r="F89" s="403"/>
      <c r="G89" s="403"/>
      <c r="H89" s="399" t="s">
        <v>22</v>
      </c>
      <c r="I89" s="115"/>
      <c r="J89" s="115"/>
      <c r="K89" s="115"/>
      <c r="L89" s="115"/>
      <c r="M89" s="115"/>
      <c r="N89" s="115"/>
      <c r="O89" s="260"/>
      <c r="P89" s="115"/>
      <c r="Q89" s="115"/>
      <c r="R89" s="118"/>
      <c r="S89" s="113"/>
    </row>
    <row r="90" spans="1:19" ht="38.25">
      <c r="A90" s="214">
        <v>2</v>
      </c>
      <c r="B90" s="182">
        <v>1</v>
      </c>
      <c r="C90" s="182">
        <v>1</v>
      </c>
      <c r="D90" s="182">
        <v>2</v>
      </c>
      <c r="E90" s="182">
        <v>0</v>
      </c>
      <c r="F90" s="403"/>
      <c r="G90" s="403"/>
      <c r="H90" s="399" t="s">
        <v>101</v>
      </c>
      <c r="I90" s="115"/>
      <c r="J90" s="115"/>
      <c r="K90" s="115"/>
      <c r="L90" s="115"/>
      <c r="M90" s="115"/>
      <c r="N90" s="115"/>
      <c r="O90" s="260"/>
      <c r="P90" s="115"/>
      <c r="Q90" s="115"/>
      <c r="R90" s="118"/>
      <c r="S90" s="113"/>
    </row>
    <row r="91" spans="1:19" ht="38.25">
      <c r="A91" s="214">
        <v>2</v>
      </c>
      <c r="B91" s="182">
        <v>1</v>
      </c>
      <c r="C91" s="182">
        <v>1</v>
      </c>
      <c r="D91" s="182">
        <v>2</v>
      </c>
      <c r="E91" s="182">
        <v>0</v>
      </c>
      <c r="F91" s="403"/>
      <c r="G91" s="403"/>
      <c r="H91" s="401" t="s">
        <v>102</v>
      </c>
      <c r="I91" s="115"/>
      <c r="J91" s="115"/>
      <c r="K91" s="115"/>
      <c r="L91" s="115"/>
      <c r="M91" s="115"/>
      <c r="N91" s="115"/>
      <c r="O91" s="260"/>
      <c r="P91" s="115"/>
      <c r="Q91" s="115"/>
      <c r="R91" s="118"/>
      <c r="S91" s="113"/>
    </row>
    <row r="92" spans="1:19" ht="13.5" customHeight="1">
      <c r="A92" s="653" t="s">
        <v>143</v>
      </c>
      <c r="B92" s="654"/>
      <c r="C92" s="654"/>
      <c r="D92" s="654"/>
      <c r="E92" s="654"/>
      <c r="F92" s="654"/>
      <c r="G92" s="654"/>
      <c r="H92" s="654"/>
      <c r="I92" s="654"/>
      <c r="J92" s="654"/>
      <c r="K92" s="656"/>
      <c r="L92" s="263"/>
      <c r="M92" s="115"/>
      <c r="N92" s="115"/>
      <c r="O92" s="260"/>
      <c r="P92" s="115"/>
      <c r="Q92" s="115"/>
      <c r="R92" s="118"/>
      <c r="S92" s="113"/>
    </row>
    <row r="93" spans="1:19" ht="13.5" customHeight="1">
      <c r="A93" s="217">
        <v>2</v>
      </c>
      <c r="B93" s="183">
        <v>1</v>
      </c>
      <c r="C93" s="183">
        <v>1</v>
      </c>
      <c r="D93" s="183">
        <v>2</v>
      </c>
      <c r="E93" s="183">
        <v>0</v>
      </c>
      <c r="F93" s="403">
        <v>29</v>
      </c>
      <c r="G93" s="403"/>
      <c r="H93" s="446" t="s">
        <v>142</v>
      </c>
      <c r="I93" s="115"/>
      <c r="J93" s="115"/>
      <c r="K93" s="115"/>
      <c r="L93" s="115">
        <v>135200000</v>
      </c>
      <c r="M93" s="115"/>
      <c r="N93" s="115"/>
      <c r="O93" s="260"/>
      <c r="P93" s="115"/>
      <c r="Q93" s="115"/>
      <c r="R93" s="118">
        <f>SUM(I93:Q93)</f>
        <v>135200000</v>
      </c>
      <c r="S93" s="113"/>
    </row>
    <row r="94" spans="1:19" ht="13.5" customHeight="1">
      <c r="A94" s="653" t="s">
        <v>150</v>
      </c>
      <c r="B94" s="654"/>
      <c r="C94" s="654"/>
      <c r="D94" s="654"/>
      <c r="E94" s="654"/>
      <c r="F94" s="654"/>
      <c r="G94" s="654"/>
      <c r="H94" s="655"/>
      <c r="I94" s="443"/>
      <c r="J94" s="263"/>
      <c r="K94" s="263"/>
      <c r="L94" s="263"/>
      <c r="M94" s="258"/>
      <c r="N94" s="115"/>
      <c r="O94" s="260"/>
      <c r="P94" s="115"/>
      <c r="Q94" s="115"/>
      <c r="R94" s="118"/>
      <c r="S94" s="113"/>
    </row>
    <row r="95" spans="1:19" ht="13.5" customHeight="1">
      <c r="A95" s="214">
        <v>3</v>
      </c>
      <c r="B95" s="182">
        <v>0</v>
      </c>
      <c r="C95" s="182">
        <v>0</v>
      </c>
      <c r="D95" s="182">
        <v>0</v>
      </c>
      <c r="E95" s="182">
        <v>0</v>
      </c>
      <c r="F95" s="596"/>
      <c r="G95" s="596"/>
      <c r="H95" s="399" t="s">
        <v>145</v>
      </c>
      <c r="I95" s="596"/>
      <c r="J95" s="263"/>
      <c r="K95" s="263"/>
      <c r="L95" s="263"/>
      <c r="M95" s="258"/>
      <c r="N95" s="115"/>
      <c r="O95" s="260"/>
      <c r="P95" s="115"/>
      <c r="Q95" s="115"/>
      <c r="R95" s="118"/>
      <c r="S95" s="113"/>
    </row>
    <row r="96" spans="1:19" ht="13.5" customHeight="1">
      <c r="A96" s="214">
        <v>3</v>
      </c>
      <c r="B96" s="182">
        <v>1</v>
      </c>
      <c r="C96" s="182">
        <v>0</v>
      </c>
      <c r="D96" s="182">
        <v>0</v>
      </c>
      <c r="E96" s="182">
        <v>0</v>
      </c>
      <c r="F96" s="596"/>
      <c r="G96" s="596"/>
      <c r="H96" s="399" t="s">
        <v>21</v>
      </c>
      <c r="I96" s="596"/>
      <c r="J96" s="263"/>
      <c r="K96" s="263"/>
      <c r="L96" s="263"/>
      <c r="M96" s="258"/>
      <c r="N96" s="115"/>
      <c r="O96" s="260"/>
      <c r="P96" s="115"/>
      <c r="Q96" s="115"/>
      <c r="R96" s="118"/>
      <c r="S96" s="113"/>
    </row>
    <row r="97" spans="1:19" ht="13.5" customHeight="1">
      <c r="A97" s="214">
        <v>3</v>
      </c>
      <c r="B97" s="182">
        <v>1</v>
      </c>
      <c r="C97" s="182">
        <v>1</v>
      </c>
      <c r="D97" s="182">
        <v>0</v>
      </c>
      <c r="E97" s="182">
        <v>0</v>
      </c>
      <c r="F97" s="596"/>
      <c r="G97" s="596"/>
      <c r="H97" s="399" t="s">
        <v>146</v>
      </c>
      <c r="I97" s="596"/>
      <c r="J97" s="263"/>
      <c r="K97" s="263"/>
      <c r="L97" s="263"/>
      <c r="M97" s="258"/>
      <c r="N97" s="115"/>
      <c r="O97" s="260"/>
      <c r="P97" s="115"/>
      <c r="Q97" s="115"/>
      <c r="R97" s="118"/>
      <c r="S97" s="113"/>
    </row>
    <row r="98" spans="1:19" ht="13.5" customHeight="1">
      <c r="A98" s="214">
        <v>3</v>
      </c>
      <c r="B98" s="182">
        <v>1</v>
      </c>
      <c r="C98" s="182">
        <v>1</v>
      </c>
      <c r="D98" s="182">
        <v>1</v>
      </c>
      <c r="E98" s="182">
        <v>0</v>
      </c>
      <c r="F98" s="596"/>
      <c r="G98" s="596"/>
      <c r="H98" s="399" t="s">
        <v>147</v>
      </c>
      <c r="I98" s="596"/>
      <c r="J98" s="263"/>
      <c r="K98" s="263"/>
      <c r="L98" s="263"/>
      <c r="M98" s="258"/>
      <c r="N98" s="115"/>
      <c r="O98" s="260"/>
      <c r="P98" s="115"/>
      <c r="Q98" s="115"/>
      <c r="R98" s="118"/>
      <c r="S98" s="113"/>
    </row>
    <row r="99" spans="1:19" ht="13.5" customHeight="1">
      <c r="A99" s="214">
        <v>3</v>
      </c>
      <c r="B99" s="182">
        <v>1</v>
      </c>
      <c r="C99" s="182">
        <v>1</v>
      </c>
      <c r="D99" s="182">
        <v>1</v>
      </c>
      <c r="E99" s="182">
        <v>0</v>
      </c>
      <c r="F99" s="596"/>
      <c r="G99" s="596"/>
      <c r="H99" s="401" t="s">
        <v>148</v>
      </c>
      <c r="I99" s="596"/>
      <c r="J99" s="263"/>
      <c r="K99" s="263"/>
      <c r="L99" s="263"/>
      <c r="M99" s="258"/>
      <c r="N99" s="115"/>
      <c r="O99" s="260"/>
      <c r="P99" s="115"/>
      <c r="Q99" s="115"/>
      <c r="R99" s="118"/>
      <c r="S99" s="113"/>
    </row>
    <row r="100" spans="1:19" ht="13.5" customHeight="1">
      <c r="A100" s="217">
        <v>3</v>
      </c>
      <c r="B100" s="183">
        <v>1</v>
      </c>
      <c r="C100" s="183">
        <v>1</v>
      </c>
      <c r="D100" s="183">
        <v>1</v>
      </c>
      <c r="E100" s="183">
        <v>0</v>
      </c>
      <c r="F100" s="424">
        <v>30</v>
      </c>
      <c r="G100" s="424"/>
      <c r="H100" s="265" t="s">
        <v>549</v>
      </c>
      <c r="I100" s="266"/>
      <c r="J100" s="121"/>
      <c r="K100" s="121"/>
      <c r="L100" s="121">
        <v>238800323</v>
      </c>
      <c r="M100" s="121"/>
      <c r="N100" s="121"/>
      <c r="O100" s="261"/>
      <c r="P100" s="121">
        <v>1919767052</v>
      </c>
      <c r="Q100" s="121"/>
      <c r="R100" s="122">
        <f>SUM(I100:Q100)</f>
        <v>2158567375</v>
      </c>
      <c r="S100" s="113"/>
    </row>
    <row r="101" spans="1:19" ht="2.25" customHeight="1" thickBot="1">
      <c r="A101" s="123"/>
      <c r="B101" s="425"/>
      <c r="C101" s="425"/>
      <c r="D101" s="425"/>
      <c r="E101" s="425"/>
      <c r="F101" s="425"/>
      <c r="G101" s="425"/>
      <c r="H101" s="124"/>
      <c r="I101" s="125"/>
      <c r="J101" s="126"/>
      <c r="K101" s="126"/>
      <c r="L101" s="126"/>
      <c r="M101" s="126"/>
      <c r="N101" s="126"/>
      <c r="O101" s="126"/>
      <c r="P101" s="126"/>
      <c r="Q101" s="126"/>
      <c r="R101" s="127"/>
      <c r="S101" s="128"/>
    </row>
    <row r="102" spans="1:19" ht="5.25" customHeight="1" thickTop="1" thickBot="1">
      <c r="A102" s="129"/>
      <c r="B102" s="129"/>
      <c r="C102" s="129"/>
      <c r="D102" s="129"/>
      <c r="E102" s="129"/>
      <c r="F102" s="129"/>
      <c r="G102" s="129"/>
      <c r="H102" s="130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</row>
    <row r="103" spans="1:19" ht="8.1" customHeight="1" thickTop="1">
      <c r="A103" s="426"/>
      <c r="B103" s="427"/>
      <c r="C103" s="427"/>
      <c r="D103" s="427"/>
      <c r="E103" s="427"/>
      <c r="F103" s="427"/>
      <c r="G103" s="427"/>
      <c r="H103" s="428"/>
      <c r="I103" s="429"/>
      <c r="J103" s="429"/>
      <c r="K103" s="429"/>
      <c r="L103" s="429"/>
      <c r="M103" s="429"/>
      <c r="N103" s="429"/>
      <c r="O103" s="429"/>
      <c r="P103" s="429"/>
      <c r="Q103" s="429"/>
      <c r="R103" s="430"/>
      <c r="S103" s="431"/>
    </row>
    <row r="104" spans="1:19" ht="13.5" customHeight="1">
      <c r="A104" s="432"/>
      <c r="B104" s="433"/>
      <c r="C104" s="433"/>
      <c r="D104" s="433"/>
      <c r="E104" s="433"/>
      <c r="F104" s="433"/>
      <c r="G104" s="433"/>
      <c r="H104" s="434" t="s">
        <v>550</v>
      </c>
      <c r="I104" s="435">
        <f t="shared" ref="I104:R104" si="1">I100+I93+I86+I75+I69+I63+I57+I56+I55+I54+I53+I52+I50+I49+I47+I46+I45+I44+I43+I42+I41+I40+I38+I37+I36+I35+I33+I32+I30+I29+I28+I27+I26+I25+I24+I23+I22+I21+I20+I19+I17+I16</f>
        <v>2043701167</v>
      </c>
      <c r="J104" s="435">
        <f t="shared" si="1"/>
        <v>392532314</v>
      </c>
      <c r="K104" s="435">
        <f t="shared" si="1"/>
        <v>981249329</v>
      </c>
      <c r="L104" s="435">
        <f t="shared" si="1"/>
        <v>3349317411</v>
      </c>
      <c r="M104" s="435">
        <f t="shared" si="1"/>
        <v>10357767</v>
      </c>
      <c r="N104" s="435">
        <f t="shared" si="1"/>
        <v>71868164</v>
      </c>
      <c r="O104" s="435">
        <f t="shared" si="1"/>
        <v>0</v>
      </c>
      <c r="P104" s="435">
        <f t="shared" si="1"/>
        <v>2090540554</v>
      </c>
      <c r="Q104" s="435">
        <f t="shared" si="1"/>
        <v>325706470</v>
      </c>
      <c r="R104" s="435">
        <f t="shared" si="1"/>
        <v>9265273176</v>
      </c>
      <c r="S104" s="436"/>
    </row>
    <row r="105" spans="1:19" ht="8.1" customHeight="1" thickBot="1">
      <c r="A105" s="437"/>
      <c r="B105" s="438"/>
      <c r="C105" s="438"/>
      <c r="D105" s="438"/>
      <c r="E105" s="438"/>
      <c r="F105" s="438"/>
      <c r="G105" s="438"/>
      <c r="H105" s="439"/>
      <c r="I105" s="440"/>
      <c r="J105" s="440"/>
      <c r="K105" s="440"/>
      <c r="L105" s="440"/>
      <c r="M105" s="440"/>
      <c r="N105" s="440"/>
      <c r="O105" s="440"/>
      <c r="P105" s="440"/>
      <c r="Q105" s="440"/>
      <c r="R105" s="441"/>
      <c r="S105" s="442"/>
    </row>
    <row r="106" spans="1:19" ht="5.25" customHeight="1" thickTop="1">
      <c r="A106" s="132"/>
      <c r="B106" s="132"/>
      <c r="C106" s="132"/>
      <c r="D106" s="132"/>
      <c r="E106" s="132"/>
      <c r="F106" s="132"/>
      <c r="G106" s="132"/>
      <c r="H106" s="133"/>
      <c r="I106" s="134"/>
      <c r="J106" s="134"/>
      <c r="K106" s="134"/>
      <c r="L106" s="134"/>
      <c r="M106" s="134"/>
      <c r="N106" s="134"/>
      <c r="O106" s="134"/>
      <c r="P106" s="134"/>
      <c r="Q106" s="134"/>
      <c r="R106" s="135"/>
      <c r="S106" s="134"/>
    </row>
    <row r="107" spans="1:19" ht="18" customHeight="1">
      <c r="J107" s="136"/>
      <c r="K107" s="136"/>
      <c r="L107" s="136"/>
      <c r="M107" s="136"/>
      <c r="N107" s="136"/>
      <c r="O107" s="136"/>
      <c r="P107" s="136"/>
    </row>
    <row r="108" spans="1:19" ht="18" customHeight="1">
      <c r="R108" s="251"/>
    </row>
    <row r="109" spans="1:19" ht="18" customHeight="1">
      <c r="R109" s="251"/>
    </row>
    <row r="110" spans="1:19" ht="18" customHeight="1">
      <c r="J110" s="251"/>
    </row>
    <row r="111" spans="1:19" ht="18" customHeight="1">
      <c r="L111" s="251"/>
      <c r="R111" s="251"/>
    </row>
    <row r="114" spans="12:13" ht="18" customHeight="1">
      <c r="L114" s="251"/>
      <c r="M114" s="251"/>
    </row>
    <row r="115" spans="12:13" ht="18" customHeight="1">
      <c r="M115" s="251"/>
    </row>
  </sheetData>
  <mergeCells count="10">
    <mergeCell ref="A94:H94"/>
    <mergeCell ref="A92:K92"/>
    <mergeCell ref="A80:K80"/>
    <mergeCell ref="A1:S1"/>
    <mergeCell ref="A2:S2"/>
    <mergeCell ref="A3:S3"/>
    <mergeCell ref="A4:S4"/>
    <mergeCell ref="A7:H8"/>
    <mergeCell ref="I7:Q7"/>
    <mergeCell ref="R7:S8"/>
  </mergeCells>
  <printOptions horizontalCentered="1"/>
  <pageMargins left="0" right="0" top="0.39370078740157483" bottom="0.39370078740157483" header="0" footer="0.19685039370078741"/>
  <pageSetup scale="6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94"/>
  <sheetViews>
    <sheetView zoomScaleNormal="100" workbookViewId="0" xr3:uid="{274F5AE0-5452-572F-8038-C13FFDA59D49}">
      <pane xSplit="8" ySplit="9" topLeftCell="I10" activePane="bottomRight" state="frozen"/>
      <selection pane="bottomRight" activeCell="H28" sqref="H28"/>
      <selection pane="bottomLeft" activeCell="A10" sqref="A10"/>
      <selection pane="topRight" activeCell="C1" sqref="C1"/>
    </sheetView>
  </sheetViews>
  <sheetFormatPr defaultColWidth="11.42578125" defaultRowHeight="18" customHeight="1"/>
  <cols>
    <col min="1" max="1" width="2.85546875" style="141" customWidth="1"/>
    <col min="2" max="5" width="2" style="141" bestFit="1" customWidth="1"/>
    <col min="6" max="7" width="3" style="141" bestFit="1" customWidth="1"/>
    <col min="8" max="8" width="99.42578125" style="141" customWidth="1"/>
    <col min="9" max="9" width="15.5703125" style="141" customWidth="1"/>
    <col min="10" max="10" width="0.85546875" style="141" customWidth="1"/>
    <col min="11" max="16384" width="11.42578125" style="141"/>
  </cols>
  <sheetData>
    <row r="1" spans="1:10" ht="18" customHeight="1">
      <c r="A1" s="675" t="s">
        <v>551</v>
      </c>
      <c r="B1" s="675"/>
      <c r="C1" s="675"/>
      <c r="D1" s="675"/>
      <c r="E1" s="675"/>
      <c r="F1" s="675"/>
      <c r="G1" s="675"/>
      <c r="H1" s="675"/>
      <c r="I1" s="675"/>
      <c r="J1" s="675"/>
    </row>
    <row r="2" spans="1:10" ht="16.5" customHeight="1">
      <c r="A2" s="676" t="s">
        <v>1</v>
      </c>
      <c r="B2" s="676"/>
      <c r="C2" s="676"/>
      <c r="D2" s="676"/>
      <c r="E2" s="676"/>
      <c r="F2" s="676"/>
      <c r="G2" s="676"/>
      <c r="H2" s="675"/>
      <c r="I2" s="675"/>
      <c r="J2" s="675"/>
    </row>
    <row r="3" spans="1:10" ht="14.25" customHeight="1">
      <c r="A3" s="450"/>
      <c r="B3" s="450"/>
      <c r="C3" s="450"/>
      <c r="D3" s="450"/>
      <c r="E3" s="450"/>
      <c r="F3" s="450"/>
      <c r="G3" s="450"/>
      <c r="H3" s="510" t="s">
        <v>552</v>
      </c>
      <c r="I3" s="450"/>
      <c r="J3" s="450"/>
    </row>
    <row r="4" spans="1:10" ht="15" customHeight="1">
      <c r="A4" s="677" t="s">
        <v>553</v>
      </c>
      <c r="B4" s="677"/>
      <c r="C4" s="677"/>
      <c r="D4" s="677"/>
      <c r="E4" s="677"/>
      <c r="F4" s="677"/>
      <c r="G4" s="677"/>
      <c r="H4" s="677"/>
      <c r="I4" s="677"/>
      <c r="J4" s="677"/>
    </row>
    <row r="5" spans="1:10" ht="15" customHeight="1">
      <c r="A5" s="678" t="s">
        <v>3</v>
      </c>
      <c r="B5" s="678"/>
      <c r="C5" s="678"/>
      <c r="D5" s="678"/>
      <c r="E5" s="678"/>
      <c r="F5" s="678"/>
      <c r="G5" s="678"/>
      <c r="H5" s="678"/>
      <c r="I5" s="678"/>
      <c r="J5" s="678"/>
    </row>
    <row r="6" spans="1:10" ht="9.9499999999999993" customHeight="1" thickBot="1">
      <c r="A6" s="451"/>
      <c r="B6" s="451"/>
      <c r="C6" s="451"/>
      <c r="D6" s="451"/>
      <c r="E6" s="451"/>
      <c r="F6" s="451"/>
      <c r="G6" s="451"/>
      <c r="H6" s="451"/>
      <c r="I6" s="451"/>
      <c r="J6" s="451"/>
    </row>
    <row r="7" spans="1:10" ht="16.5" thickTop="1">
      <c r="A7" s="679" t="s">
        <v>554</v>
      </c>
      <c r="B7" s="680"/>
      <c r="C7" s="680"/>
      <c r="D7" s="680"/>
      <c r="E7" s="680"/>
      <c r="F7" s="680"/>
      <c r="G7" s="680"/>
      <c r="H7" s="681"/>
      <c r="I7" s="685" t="s">
        <v>555</v>
      </c>
      <c r="J7" s="687"/>
    </row>
    <row r="8" spans="1:10" s="142" customFormat="1" ht="16.5" thickBot="1">
      <c r="A8" s="682"/>
      <c r="B8" s="683"/>
      <c r="C8" s="683"/>
      <c r="D8" s="683"/>
      <c r="E8" s="683"/>
      <c r="F8" s="683"/>
      <c r="G8" s="683"/>
      <c r="H8" s="684"/>
      <c r="I8" s="686"/>
      <c r="J8" s="688"/>
    </row>
    <row r="9" spans="1:10" ht="8.1" customHeight="1" thickTop="1" thickBot="1">
      <c r="A9" s="254"/>
      <c r="B9" s="452"/>
      <c r="C9" s="452"/>
      <c r="D9" s="452"/>
      <c r="E9" s="452"/>
      <c r="F9" s="452"/>
      <c r="G9" s="452"/>
      <c r="H9" s="253"/>
      <c r="I9" s="253"/>
      <c r="J9" s="255"/>
    </row>
    <row r="10" spans="1:10" ht="15" customHeight="1" thickTop="1">
      <c r="A10" s="453" t="s">
        <v>18</v>
      </c>
      <c r="B10" s="454"/>
      <c r="C10" s="454"/>
      <c r="D10" s="454"/>
      <c r="E10" s="454"/>
      <c r="F10" s="454"/>
      <c r="G10" s="454"/>
      <c r="H10" s="473"/>
      <c r="I10" s="145"/>
      <c r="J10" s="143"/>
    </row>
    <row r="11" spans="1:10" ht="15" customHeight="1">
      <c r="A11" s="214">
        <v>2</v>
      </c>
      <c r="B11" s="182">
        <v>0</v>
      </c>
      <c r="C11" s="182">
        <v>0</v>
      </c>
      <c r="D11" s="182">
        <v>0</v>
      </c>
      <c r="E11" s="182">
        <v>0</v>
      </c>
      <c r="F11" s="183"/>
      <c r="G11" s="456"/>
      <c r="H11" s="474" t="s">
        <v>20</v>
      </c>
      <c r="I11" s="145"/>
      <c r="J11" s="143"/>
    </row>
    <row r="12" spans="1:10" ht="15" customHeight="1">
      <c r="A12" s="214">
        <v>2</v>
      </c>
      <c r="B12" s="182">
        <v>1</v>
      </c>
      <c r="C12" s="182">
        <v>0</v>
      </c>
      <c r="D12" s="182">
        <v>0</v>
      </c>
      <c r="E12" s="182">
        <v>0</v>
      </c>
      <c r="F12" s="183"/>
      <c r="G12" s="456"/>
      <c r="H12" s="474" t="s">
        <v>21</v>
      </c>
      <c r="I12" s="145"/>
      <c r="J12" s="143"/>
    </row>
    <row r="13" spans="1:10" ht="15" customHeight="1">
      <c r="A13" s="214">
        <v>2</v>
      </c>
      <c r="B13" s="182">
        <v>1</v>
      </c>
      <c r="C13" s="182">
        <v>1</v>
      </c>
      <c r="D13" s="182">
        <v>0</v>
      </c>
      <c r="E13" s="182">
        <v>0</v>
      </c>
      <c r="F13" s="183"/>
      <c r="G13" s="456"/>
      <c r="H13" s="474" t="s">
        <v>22</v>
      </c>
      <c r="I13" s="145"/>
      <c r="J13" s="143"/>
    </row>
    <row r="14" spans="1:10" ht="15" customHeight="1">
      <c r="A14" s="214">
        <v>2</v>
      </c>
      <c r="B14" s="182">
        <v>1</v>
      </c>
      <c r="C14" s="182">
        <v>1</v>
      </c>
      <c r="D14" s="182">
        <v>2</v>
      </c>
      <c r="E14" s="182">
        <v>0</v>
      </c>
      <c r="F14" s="183"/>
      <c r="G14" s="456"/>
      <c r="H14" s="474" t="s">
        <v>101</v>
      </c>
      <c r="I14" s="145"/>
      <c r="J14" s="143"/>
    </row>
    <row r="15" spans="1:10" ht="15" customHeight="1">
      <c r="A15" s="214">
        <v>2</v>
      </c>
      <c r="B15" s="182">
        <v>1</v>
      </c>
      <c r="C15" s="182">
        <v>1</v>
      </c>
      <c r="D15" s="182">
        <v>2</v>
      </c>
      <c r="E15" s="182">
        <v>0</v>
      </c>
      <c r="F15" s="183"/>
      <c r="G15" s="456"/>
      <c r="H15" s="475" t="s">
        <v>102</v>
      </c>
      <c r="I15" s="145"/>
      <c r="J15" s="143"/>
    </row>
    <row r="16" spans="1:10" ht="15" customHeight="1">
      <c r="A16" s="214">
        <v>2</v>
      </c>
      <c r="B16" s="182">
        <v>1</v>
      </c>
      <c r="C16" s="182">
        <v>1</v>
      </c>
      <c r="D16" s="182">
        <v>2</v>
      </c>
      <c r="E16" s="182">
        <v>0</v>
      </c>
      <c r="F16" s="182">
        <v>28</v>
      </c>
      <c r="G16" s="455"/>
      <c r="H16" s="512" t="s">
        <v>280</v>
      </c>
      <c r="I16" s="513"/>
      <c r="J16" s="143"/>
    </row>
    <row r="17" spans="1:10" ht="15" customHeight="1">
      <c r="A17" s="217">
        <v>2</v>
      </c>
      <c r="B17" s="183">
        <v>1</v>
      </c>
      <c r="C17" s="183">
        <v>1</v>
      </c>
      <c r="D17" s="183">
        <v>2</v>
      </c>
      <c r="E17" s="183">
        <v>0</v>
      </c>
      <c r="F17" s="183">
        <v>28</v>
      </c>
      <c r="G17" s="418" t="s">
        <v>25</v>
      </c>
      <c r="H17" s="152" t="s">
        <v>104</v>
      </c>
      <c r="I17" s="145">
        <v>104569696</v>
      </c>
      <c r="J17" s="149"/>
    </row>
    <row r="18" spans="1:10" ht="15" customHeight="1">
      <c r="A18" s="217">
        <v>2</v>
      </c>
      <c r="B18" s="183">
        <v>1</v>
      </c>
      <c r="C18" s="183">
        <v>1</v>
      </c>
      <c r="D18" s="183">
        <v>2</v>
      </c>
      <c r="E18" s="183">
        <v>0</v>
      </c>
      <c r="F18" s="183">
        <v>28</v>
      </c>
      <c r="G18" s="418" t="s">
        <v>27</v>
      </c>
      <c r="H18" s="147" t="s">
        <v>105</v>
      </c>
      <c r="I18" s="145">
        <v>45881314</v>
      </c>
      <c r="J18" s="149"/>
    </row>
    <row r="19" spans="1:10" ht="15" customHeight="1">
      <c r="A19" s="217">
        <v>2</v>
      </c>
      <c r="B19" s="183">
        <v>1</v>
      </c>
      <c r="C19" s="183">
        <v>1</v>
      </c>
      <c r="D19" s="183">
        <v>2</v>
      </c>
      <c r="E19" s="183">
        <v>0</v>
      </c>
      <c r="F19" s="183">
        <v>28</v>
      </c>
      <c r="G19" s="418" t="s">
        <v>35</v>
      </c>
      <c r="H19" s="146" t="s">
        <v>106</v>
      </c>
      <c r="I19" s="145">
        <v>197038016</v>
      </c>
      <c r="J19" s="149"/>
    </row>
    <row r="20" spans="1:10" ht="15" customHeight="1">
      <c r="A20" s="217">
        <v>2</v>
      </c>
      <c r="B20" s="183">
        <v>1</v>
      </c>
      <c r="C20" s="183">
        <v>1</v>
      </c>
      <c r="D20" s="183">
        <v>2</v>
      </c>
      <c r="E20" s="183">
        <v>0</v>
      </c>
      <c r="F20" s="183">
        <v>28</v>
      </c>
      <c r="G20" s="418" t="s">
        <v>37</v>
      </c>
      <c r="H20" s="146" t="s">
        <v>107</v>
      </c>
      <c r="I20" s="145">
        <v>28006594</v>
      </c>
      <c r="J20" s="149"/>
    </row>
    <row r="21" spans="1:10" ht="15" customHeight="1">
      <c r="A21" s="217">
        <v>2</v>
      </c>
      <c r="B21" s="183">
        <v>1</v>
      </c>
      <c r="C21" s="183">
        <v>1</v>
      </c>
      <c r="D21" s="183">
        <v>2</v>
      </c>
      <c r="E21" s="183">
        <v>0</v>
      </c>
      <c r="F21" s="183">
        <v>28</v>
      </c>
      <c r="G21" s="418" t="s">
        <v>39</v>
      </c>
      <c r="H21" s="114" t="s">
        <v>108</v>
      </c>
      <c r="I21" s="145">
        <v>10185939</v>
      </c>
      <c r="J21" s="149"/>
    </row>
    <row r="22" spans="1:10" ht="15" customHeight="1">
      <c r="A22" s="217">
        <v>2</v>
      </c>
      <c r="B22" s="183">
        <v>1</v>
      </c>
      <c r="C22" s="183">
        <v>1</v>
      </c>
      <c r="D22" s="183">
        <v>2</v>
      </c>
      <c r="E22" s="183">
        <v>0</v>
      </c>
      <c r="F22" s="183">
        <v>28</v>
      </c>
      <c r="G22" s="418" t="s">
        <v>41</v>
      </c>
      <c r="H22" s="152" t="s">
        <v>109</v>
      </c>
      <c r="I22" s="145">
        <v>18068931</v>
      </c>
      <c r="J22" s="149"/>
    </row>
    <row r="23" spans="1:10" ht="15" customHeight="1">
      <c r="A23" s="217">
        <v>2</v>
      </c>
      <c r="B23" s="183">
        <v>1</v>
      </c>
      <c r="C23" s="183">
        <v>1</v>
      </c>
      <c r="D23" s="183">
        <v>2</v>
      </c>
      <c r="E23" s="183">
        <v>0</v>
      </c>
      <c r="F23" s="183">
        <v>28</v>
      </c>
      <c r="G23" s="418" t="s">
        <v>43</v>
      </c>
      <c r="H23" s="114" t="s">
        <v>110</v>
      </c>
      <c r="I23" s="145">
        <v>40166068</v>
      </c>
      <c r="J23" s="149"/>
    </row>
    <row r="24" spans="1:10" ht="15" customHeight="1">
      <c r="A24" s="217">
        <v>2</v>
      </c>
      <c r="B24" s="183">
        <v>1</v>
      </c>
      <c r="C24" s="183">
        <v>1</v>
      </c>
      <c r="D24" s="183">
        <v>2</v>
      </c>
      <c r="E24" s="183">
        <v>0</v>
      </c>
      <c r="F24" s="183">
        <v>28</v>
      </c>
      <c r="G24" s="457" t="s">
        <v>45</v>
      </c>
      <c r="H24" s="239" t="s">
        <v>111</v>
      </c>
      <c r="I24" s="145">
        <v>28694760</v>
      </c>
      <c r="J24" s="149"/>
    </row>
    <row r="25" spans="1:10" ht="15" customHeight="1">
      <c r="A25" s="217">
        <v>2</v>
      </c>
      <c r="B25" s="183">
        <v>1</v>
      </c>
      <c r="C25" s="183">
        <v>1</v>
      </c>
      <c r="D25" s="183">
        <v>2</v>
      </c>
      <c r="E25" s="183">
        <v>0</v>
      </c>
      <c r="F25" s="183">
        <v>28</v>
      </c>
      <c r="G25" s="457" t="s">
        <v>47</v>
      </c>
      <c r="H25" s="239" t="s">
        <v>112</v>
      </c>
      <c r="I25" s="145">
        <v>23711896</v>
      </c>
      <c r="J25" s="149"/>
    </row>
    <row r="26" spans="1:10" ht="15" customHeight="1">
      <c r="A26" s="217">
        <v>2</v>
      </c>
      <c r="B26" s="183">
        <v>1</v>
      </c>
      <c r="C26" s="183">
        <v>1</v>
      </c>
      <c r="D26" s="183">
        <v>2</v>
      </c>
      <c r="E26" s="183">
        <v>0</v>
      </c>
      <c r="F26" s="183">
        <v>28</v>
      </c>
      <c r="G26" s="419">
        <v>10</v>
      </c>
      <c r="H26" s="116" t="s">
        <v>113</v>
      </c>
      <c r="I26" s="145">
        <v>6590802</v>
      </c>
      <c r="J26" s="149"/>
    </row>
    <row r="27" spans="1:10" ht="15" customHeight="1">
      <c r="A27" s="217">
        <v>2</v>
      </c>
      <c r="B27" s="183">
        <v>1</v>
      </c>
      <c r="C27" s="183">
        <v>1</v>
      </c>
      <c r="D27" s="183">
        <v>2</v>
      </c>
      <c r="E27" s="183">
        <v>0</v>
      </c>
      <c r="F27" s="183">
        <v>28</v>
      </c>
      <c r="G27" s="458">
        <v>11</v>
      </c>
      <c r="H27" s="239" t="s">
        <v>114</v>
      </c>
      <c r="I27" s="145">
        <v>7643006</v>
      </c>
      <c r="J27" s="149"/>
    </row>
    <row r="28" spans="1:10" ht="15" customHeight="1">
      <c r="A28" s="217">
        <v>2</v>
      </c>
      <c r="B28" s="183">
        <v>1</v>
      </c>
      <c r="C28" s="183">
        <v>1</v>
      </c>
      <c r="D28" s="183">
        <v>2</v>
      </c>
      <c r="E28" s="183">
        <v>0</v>
      </c>
      <c r="F28" s="183">
        <v>28</v>
      </c>
      <c r="G28" s="419">
        <v>12</v>
      </c>
      <c r="H28" s="152" t="s">
        <v>115</v>
      </c>
      <c r="I28" s="145">
        <v>4100000</v>
      </c>
      <c r="J28" s="149"/>
    </row>
    <row r="29" spans="1:10" ht="15" customHeight="1">
      <c r="A29" s="217">
        <v>2</v>
      </c>
      <c r="B29" s="183">
        <v>1</v>
      </c>
      <c r="C29" s="183">
        <v>1</v>
      </c>
      <c r="D29" s="183">
        <v>2</v>
      </c>
      <c r="E29" s="183">
        <v>0</v>
      </c>
      <c r="F29" s="183">
        <v>28</v>
      </c>
      <c r="G29" s="419">
        <v>13</v>
      </c>
      <c r="H29" s="152" t="s">
        <v>116</v>
      </c>
      <c r="I29" s="145">
        <v>220605797</v>
      </c>
      <c r="J29" s="149"/>
    </row>
    <row r="30" spans="1:10" ht="15" customHeight="1">
      <c r="A30" s="217">
        <v>2</v>
      </c>
      <c r="B30" s="183">
        <v>1</v>
      </c>
      <c r="C30" s="183">
        <v>1</v>
      </c>
      <c r="D30" s="183">
        <v>2</v>
      </c>
      <c r="E30" s="183">
        <v>0</v>
      </c>
      <c r="F30" s="183">
        <v>28</v>
      </c>
      <c r="G30" s="419">
        <v>14</v>
      </c>
      <c r="H30" s="151" t="s">
        <v>117</v>
      </c>
      <c r="I30" s="145">
        <v>163042559</v>
      </c>
      <c r="J30" s="149"/>
    </row>
    <row r="31" spans="1:10" ht="15" customHeight="1">
      <c r="A31" s="217">
        <v>2</v>
      </c>
      <c r="B31" s="183">
        <v>1</v>
      </c>
      <c r="C31" s="183">
        <v>1</v>
      </c>
      <c r="D31" s="183">
        <v>2</v>
      </c>
      <c r="E31" s="183">
        <v>0</v>
      </c>
      <c r="F31" s="183">
        <v>28</v>
      </c>
      <c r="G31" s="418">
        <v>15</v>
      </c>
      <c r="H31" s="152" t="s">
        <v>118</v>
      </c>
      <c r="I31" s="145">
        <v>123699320</v>
      </c>
      <c r="J31" s="149"/>
    </row>
    <row r="32" spans="1:10" ht="15" customHeight="1">
      <c r="A32" s="217">
        <v>2</v>
      </c>
      <c r="B32" s="183">
        <v>1</v>
      </c>
      <c r="C32" s="183">
        <v>1</v>
      </c>
      <c r="D32" s="183">
        <v>2</v>
      </c>
      <c r="E32" s="183">
        <v>0</v>
      </c>
      <c r="F32" s="183">
        <v>28</v>
      </c>
      <c r="G32" s="459">
        <v>16</v>
      </c>
      <c r="H32" s="146" t="s">
        <v>119</v>
      </c>
      <c r="I32" s="145">
        <v>41986784</v>
      </c>
      <c r="J32" s="149"/>
    </row>
    <row r="33" spans="1:11" ht="15" customHeight="1">
      <c r="A33" s="217">
        <v>2</v>
      </c>
      <c r="B33" s="183">
        <v>1</v>
      </c>
      <c r="C33" s="183">
        <v>1</v>
      </c>
      <c r="D33" s="183">
        <v>2</v>
      </c>
      <c r="E33" s="183">
        <v>0</v>
      </c>
      <c r="F33" s="183">
        <v>28</v>
      </c>
      <c r="G33" s="419">
        <v>17</v>
      </c>
      <c r="H33" s="116" t="s">
        <v>120</v>
      </c>
      <c r="I33" s="145">
        <v>2200256</v>
      </c>
      <c r="J33" s="149"/>
    </row>
    <row r="34" spans="1:11" ht="15" customHeight="1">
      <c r="A34" s="217">
        <v>2</v>
      </c>
      <c r="B34" s="183">
        <v>1</v>
      </c>
      <c r="C34" s="183">
        <v>1</v>
      </c>
      <c r="D34" s="183">
        <v>2</v>
      </c>
      <c r="E34" s="183">
        <v>0</v>
      </c>
      <c r="F34" s="183">
        <v>28</v>
      </c>
      <c r="G34" s="460">
        <v>18</v>
      </c>
      <c r="H34" s="116" t="s">
        <v>121</v>
      </c>
      <c r="I34" s="145">
        <v>53192682</v>
      </c>
      <c r="J34" s="149"/>
    </row>
    <row r="35" spans="1:11" ht="15" customHeight="1">
      <c r="A35" s="217">
        <v>2</v>
      </c>
      <c r="B35" s="183">
        <v>1</v>
      </c>
      <c r="C35" s="183">
        <v>1</v>
      </c>
      <c r="D35" s="183">
        <v>2</v>
      </c>
      <c r="E35" s="183">
        <v>0</v>
      </c>
      <c r="F35" s="183">
        <v>28</v>
      </c>
      <c r="G35" s="459">
        <v>19</v>
      </c>
      <c r="H35" s="116" t="s">
        <v>122</v>
      </c>
      <c r="I35" s="145">
        <v>15564354</v>
      </c>
      <c r="J35" s="149"/>
    </row>
    <row r="36" spans="1:11" ht="15" customHeight="1">
      <c r="A36" s="217">
        <v>2</v>
      </c>
      <c r="B36" s="183">
        <v>1</v>
      </c>
      <c r="C36" s="183">
        <v>1</v>
      </c>
      <c r="D36" s="183">
        <v>2</v>
      </c>
      <c r="E36" s="183">
        <v>0</v>
      </c>
      <c r="F36" s="183">
        <v>28</v>
      </c>
      <c r="G36" s="459">
        <v>20</v>
      </c>
      <c r="H36" s="116" t="s">
        <v>123</v>
      </c>
      <c r="I36" s="145">
        <v>10283425</v>
      </c>
      <c r="J36" s="149"/>
    </row>
    <row r="37" spans="1:11" ht="12.75" customHeight="1">
      <c r="A37" s="217">
        <v>2</v>
      </c>
      <c r="B37" s="183">
        <v>1</v>
      </c>
      <c r="C37" s="183">
        <v>1</v>
      </c>
      <c r="D37" s="183">
        <v>2</v>
      </c>
      <c r="E37" s="183">
        <v>0</v>
      </c>
      <c r="F37" s="183">
        <v>28</v>
      </c>
      <c r="G37" s="419">
        <v>22</v>
      </c>
      <c r="H37" s="239" t="s">
        <v>124</v>
      </c>
      <c r="I37" s="145">
        <v>200984413</v>
      </c>
      <c r="J37" s="149"/>
    </row>
    <row r="38" spans="1:11" ht="15" customHeight="1">
      <c r="A38" s="217">
        <v>2</v>
      </c>
      <c r="B38" s="183">
        <v>1</v>
      </c>
      <c r="C38" s="183">
        <v>1</v>
      </c>
      <c r="D38" s="183">
        <v>2</v>
      </c>
      <c r="E38" s="183">
        <v>0</v>
      </c>
      <c r="F38" s="183">
        <v>28</v>
      </c>
      <c r="G38" s="461" t="s">
        <v>556</v>
      </c>
      <c r="H38" s="240" t="s">
        <v>125</v>
      </c>
      <c r="I38" s="145">
        <v>89252147</v>
      </c>
      <c r="J38" s="149"/>
    </row>
    <row r="39" spans="1:11" ht="15" customHeight="1">
      <c r="A39" s="217">
        <v>2</v>
      </c>
      <c r="B39" s="183">
        <v>1</v>
      </c>
      <c r="C39" s="183">
        <v>1</v>
      </c>
      <c r="D39" s="183">
        <v>2</v>
      </c>
      <c r="E39" s="183">
        <v>0</v>
      </c>
      <c r="F39" s="183">
        <v>28</v>
      </c>
      <c r="G39" s="456" t="s">
        <v>557</v>
      </c>
      <c r="H39" s="152" t="s">
        <v>126</v>
      </c>
      <c r="I39" s="145">
        <v>11109620</v>
      </c>
      <c r="J39" s="149"/>
    </row>
    <row r="40" spans="1:11" ht="15" customHeight="1">
      <c r="A40" s="217">
        <v>2</v>
      </c>
      <c r="B40" s="183">
        <v>1</v>
      </c>
      <c r="C40" s="183">
        <v>1</v>
      </c>
      <c r="D40" s="183">
        <v>2</v>
      </c>
      <c r="E40" s="183">
        <v>0</v>
      </c>
      <c r="F40" s="183">
        <v>28</v>
      </c>
      <c r="G40" s="459">
        <v>25</v>
      </c>
      <c r="H40" s="146" t="s">
        <v>127</v>
      </c>
      <c r="I40" s="145">
        <v>9049418</v>
      </c>
      <c r="J40" s="149"/>
    </row>
    <row r="41" spans="1:11" ht="15" customHeight="1">
      <c r="A41" s="217">
        <v>2</v>
      </c>
      <c r="B41" s="183">
        <v>1</v>
      </c>
      <c r="C41" s="183">
        <v>1</v>
      </c>
      <c r="D41" s="183">
        <v>2</v>
      </c>
      <c r="E41" s="183">
        <v>0</v>
      </c>
      <c r="F41" s="183">
        <v>28</v>
      </c>
      <c r="G41" s="459">
        <v>26</v>
      </c>
      <c r="H41" s="144" t="s">
        <v>128</v>
      </c>
      <c r="I41" s="145">
        <v>92208511</v>
      </c>
      <c r="J41" s="149"/>
    </row>
    <row r="42" spans="1:11" ht="15" customHeight="1">
      <c r="A42" s="217">
        <v>2</v>
      </c>
      <c r="B42" s="183">
        <v>1</v>
      </c>
      <c r="C42" s="183">
        <v>1</v>
      </c>
      <c r="D42" s="183">
        <v>2</v>
      </c>
      <c r="E42" s="183">
        <v>0</v>
      </c>
      <c r="F42" s="183">
        <v>28</v>
      </c>
      <c r="G42" s="461" t="s">
        <v>558</v>
      </c>
      <c r="H42" s="150" t="s">
        <v>129</v>
      </c>
      <c r="I42" s="145">
        <v>37774990</v>
      </c>
      <c r="J42" s="149"/>
    </row>
    <row r="43" spans="1:11" ht="15" customHeight="1">
      <c r="A43" s="217">
        <v>2</v>
      </c>
      <c r="B43" s="183">
        <v>1</v>
      </c>
      <c r="C43" s="183">
        <v>1</v>
      </c>
      <c r="D43" s="183">
        <v>2</v>
      </c>
      <c r="E43" s="183">
        <v>0</v>
      </c>
      <c r="F43" s="183">
        <v>28</v>
      </c>
      <c r="G43" s="456" t="s">
        <v>559</v>
      </c>
      <c r="H43" s="239" t="s">
        <v>130</v>
      </c>
      <c r="I43" s="145">
        <v>26747560</v>
      </c>
      <c r="J43" s="149"/>
      <c r="K43" s="145"/>
    </row>
    <row r="44" spans="1:11" ht="15" customHeight="1">
      <c r="A44" s="217">
        <v>2</v>
      </c>
      <c r="B44" s="183">
        <v>1</v>
      </c>
      <c r="C44" s="183">
        <v>1</v>
      </c>
      <c r="D44" s="183">
        <v>2</v>
      </c>
      <c r="E44" s="183">
        <v>0</v>
      </c>
      <c r="F44" s="183">
        <v>28</v>
      </c>
      <c r="G44" s="419">
        <v>29</v>
      </c>
      <c r="H44" s="152" t="s">
        <v>131</v>
      </c>
      <c r="I44" s="145">
        <v>15000000</v>
      </c>
      <c r="J44" s="173"/>
    </row>
    <row r="45" spans="1:11" ht="15" customHeight="1">
      <c r="A45" s="217">
        <v>2</v>
      </c>
      <c r="B45" s="183">
        <v>1</v>
      </c>
      <c r="C45" s="183">
        <v>1</v>
      </c>
      <c r="D45" s="183">
        <v>2</v>
      </c>
      <c r="E45" s="183">
        <v>0</v>
      </c>
      <c r="F45" s="183">
        <v>28</v>
      </c>
      <c r="G45" s="460">
        <v>30</v>
      </c>
      <c r="H45" s="152" t="s">
        <v>132</v>
      </c>
      <c r="I45" s="145">
        <v>24102391</v>
      </c>
      <c r="J45" s="173"/>
    </row>
    <row r="46" spans="1:11" ht="15" customHeight="1">
      <c r="A46" s="217">
        <v>2</v>
      </c>
      <c r="B46" s="183">
        <v>1</v>
      </c>
      <c r="C46" s="183">
        <v>1</v>
      </c>
      <c r="D46" s="183">
        <v>2</v>
      </c>
      <c r="E46" s="183">
        <v>0</v>
      </c>
      <c r="F46" s="183">
        <v>28</v>
      </c>
      <c r="G46" s="460">
        <v>31</v>
      </c>
      <c r="H46" s="152" t="s">
        <v>133</v>
      </c>
      <c r="I46" s="145">
        <v>60676369</v>
      </c>
      <c r="J46" s="173"/>
    </row>
    <row r="47" spans="1:11" ht="15" customHeight="1">
      <c r="A47" s="217">
        <v>2</v>
      </c>
      <c r="B47" s="183">
        <v>1</v>
      </c>
      <c r="C47" s="183">
        <v>1</v>
      </c>
      <c r="D47" s="183">
        <v>2</v>
      </c>
      <c r="E47" s="183">
        <v>0</v>
      </c>
      <c r="F47" s="183">
        <v>28</v>
      </c>
      <c r="G47" s="460">
        <v>32</v>
      </c>
      <c r="H47" s="152" t="s">
        <v>134</v>
      </c>
      <c r="I47" s="145">
        <v>10934294</v>
      </c>
      <c r="J47" s="173"/>
    </row>
    <row r="48" spans="1:11" ht="15" customHeight="1">
      <c r="A48" s="217">
        <v>2</v>
      </c>
      <c r="B48" s="183">
        <v>1</v>
      </c>
      <c r="C48" s="183">
        <v>1</v>
      </c>
      <c r="D48" s="183">
        <v>2</v>
      </c>
      <c r="E48" s="183">
        <v>0</v>
      </c>
      <c r="F48" s="183">
        <v>28</v>
      </c>
      <c r="G48" s="460">
        <v>33</v>
      </c>
      <c r="H48" s="152" t="s">
        <v>135</v>
      </c>
      <c r="I48" s="145">
        <v>32272261</v>
      </c>
      <c r="J48" s="173"/>
    </row>
    <row r="49" spans="1:10" ht="15" customHeight="1">
      <c r="A49" s="217">
        <v>2</v>
      </c>
      <c r="B49" s="183">
        <v>1</v>
      </c>
      <c r="C49" s="183">
        <v>1</v>
      </c>
      <c r="D49" s="183">
        <v>2</v>
      </c>
      <c r="E49" s="183">
        <v>0</v>
      </c>
      <c r="F49" s="183">
        <v>28</v>
      </c>
      <c r="G49" s="460">
        <v>34</v>
      </c>
      <c r="H49" s="152" t="s">
        <v>136</v>
      </c>
      <c r="I49" s="145">
        <v>17872300</v>
      </c>
      <c r="J49" s="173"/>
    </row>
    <row r="50" spans="1:10" ht="15" customHeight="1">
      <c r="A50" s="217">
        <v>2</v>
      </c>
      <c r="B50" s="183">
        <v>1</v>
      </c>
      <c r="C50" s="183">
        <v>1</v>
      </c>
      <c r="D50" s="183">
        <v>2</v>
      </c>
      <c r="E50" s="183">
        <v>0</v>
      </c>
      <c r="F50" s="183">
        <v>28</v>
      </c>
      <c r="G50" s="460">
        <v>35</v>
      </c>
      <c r="H50" s="152" t="s">
        <v>137</v>
      </c>
      <c r="I50" s="145">
        <v>30355895</v>
      </c>
      <c r="J50" s="173"/>
    </row>
    <row r="51" spans="1:10" ht="15" customHeight="1">
      <c r="A51" s="217">
        <v>2</v>
      </c>
      <c r="B51" s="183">
        <v>1</v>
      </c>
      <c r="C51" s="183">
        <v>1</v>
      </c>
      <c r="D51" s="183">
        <v>2</v>
      </c>
      <c r="E51" s="183">
        <v>0</v>
      </c>
      <c r="F51" s="183">
        <v>28</v>
      </c>
      <c r="G51" s="460">
        <v>36</v>
      </c>
      <c r="H51" s="152" t="s">
        <v>138</v>
      </c>
      <c r="I51" s="145">
        <v>15518633</v>
      </c>
      <c r="J51" s="173"/>
    </row>
    <row r="52" spans="1:10" ht="15" customHeight="1">
      <c r="A52" s="217">
        <v>2</v>
      </c>
      <c r="B52" s="183">
        <v>1</v>
      </c>
      <c r="C52" s="183">
        <v>1</v>
      </c>
      <c r="D52" s="183">
        <v>2</v>
      </c>
      <c r="E52" s="183">
        <v>0</v>
      </c>
      <c r="F52" s="183">
        <v>28</v>
      </c>
      <c r="G52" s="460">
        <v>37</v>
      </c>
      <c r="H52" s="152" t="s">
        <v>139</v>
      </c>
      <c r="I52" s="145">
        <v>53424249</v>
      </c>
      <c r="J52" s="173"/>
    </row>
    <row r="53" spans="1:10" ht="15" customHeight="1">
      <c r="A53" s="217">
        <v>2</v>
      </c>
      <c r="B53" s="183">
        <v>1</v>
      </c>
      <c r="C53" s="183">
        <v>1</v>
      </c>
      <c r="D53" s="183">
        <v>2</v>
      </c>
      <c r="E53" s="183">
        <v>0</v>
      </c>
      <c r="F53" s="183">
        <v>28</v>
      </c>
      <c r="G53" s="460">
        <v>38</v>
      </c>
      <c r="H53" s="152" t="s">
        <v>140</v>
      </c>
      <c r="I53" s="145">
        <v>18666485</v>
      </c>
      <c r="J53" s="173"/>
    </row>
    <row r="54" spans="1:10" ht="15" customHeight="1">
      <c r="A54" s="217">
        <v>2</v>
      </c>
      <c r="B54" s="183">
        <v>1</v>
      </c>
      <c r="C54" s="183">
        <v>1</v>
      </c>
      <c r="D54" s="183">
        <v>2</v>
      </c>
      <c r="E54" s="183">
        <v>0</v>
      </c>
      <c r="F54" s="183">
        <v>28</v>
      </c>
      <c r="G54" s="460">
        <v>39</v>
      </c>
      <c r="H54" s="152" t="s">
        <v>141</v>
      </c>
      <c r="I54" s="145">
        <v>2083914</v>
      </c>
      <c r="J54" s="173"/>
    </row>
    <row r="55" spans="1:10" ht="6" customHeight="1" thickBot="1">
      <c r="A55" s="153"/>
      <c r="B55" s="462"/>
      <c r="C55" s="462"/>
      <c r="D55" s="462"/>
      <c r="E55" s="462"/>
      <c r="F55" s="462"/>
      <c r="G55" s="462"/>
      <c r="H55" s="477"/>
      <c r="I55" s="476"/>
      <c r="J55" s="155"/>
    </row>
    <row r="56" spans="1:10" ht="4.5" customHeight="1" thickTop="1" thickBot="1">
      <c r="A56" s="156"/>
      <c r="B56" s="156"/>
      <c r="C56" s="156"/>
      <c r="D56" s="156"/>
      <c r="E56" s="156"/>
      <c r="F56" s="156"/>
      <c r="G56" s="156"/>
      <c r="H56" s="157"/>
      <c r="I56" s="154"/>
      <c r="J56" s="158"/>
    </row>
    <row r="57" spans="1:10" ht="3" customHeight="1" thickTop="1">
      <c r="A57" s="159"/>
      <c r="B57" s="463"/>
      <c r="C57" s="463"/>
      <c r="D57" s="463"/>
      <c r="E57" s="463"/>
      <c r="F57" s="463"/>
      <c r="G57" s="463"/>
      <c r="H57" s="160"/>
      <c r="I57" s="161"/>
      <c r="J57" s="162"/>
    </row>
    <row r="58" spans="1:10" ht="12.75" customHeight="1">
      <c r="A58" s="163"/>
      <c r="B58" s="464"/>
      <c r="C58" s="464"/>
      <c r="D58" s="464"/>
      <c r="E58" s="464"/>
      <c r="F58" s="464"/>
      <c r="G58" s="464"/>
      <c r="H58" s="164" t="s">
        <v>550</v>
      </c>
      <c r="I58" s="165">
        <f>SUM(I16:I57)</f>
        <v>1893265649</v>
      </c>
      <c r="J58" s="166"/>
    </row>
    <row r="59" spans="1:10" ht="3.75" customHeight="1" thickBot="1">
      <c r="A59" s="167"/>
      <c r="B59" s="465"/>
      <c r="C59" s="465"/>
      <c r="D59" s="465"/>
      <c r="E59" s="465"/>
      <c r="F59" s="465"/>
      <c r="G59" s="465"/>
      <c r="H59" s="168"/>
      <c r="I59" s="169"/>
      <c r="J59" s="170"/>
    </row>
    <row r="60" spans="1:10" ht="18" customHeight="1" thickTop="1">
      <c r="A60" s="171"/>
      <c r="B60" s="171"/>
      <c r="C60" s="171"/>
      <c r="D60" s="171"/>
      <c r="E60" s="171"/>
      <c r="F60" s="171"/>
      <c r="G60" s="171"/>
      <c r="J60" s="148"/>
    </row>
    <row r="61" spans="1:10" ht="18" customHeight="1">
      <c r="A61" s="171"/>
      <c r="B61" s="171"/>
      <c r="C61" s="171"/>
      <c r="D61" s="171"/>
      <c r="E61" s="171"/>
      <c r="F61" s="171"/>
      <c r="G61" s="171"/>
      <c r="J61" s="148"/>
    </row>
    <row r="62" spans="1:10" ht="18" customHeight="1">
      <c r="A62" s="171"/>
      <c r="B62" s="171"/>
      <c r="C62" s="171"/>
      <c r="D62" s="171"/>
      <c r="E62" s="171"/>
      <c r="F62" s="171"/>
      <c r="G62" s="171"/>
      <c r="J62" s="148"/>
    </row>
    <row r="63" spans="1:10" ht="18" customHeight="1">
      <c r="A63" s="171"/>
      <c r="B63" s="171"/>
      <c r="C63" s="171"/>
      <c r="D63" s="171"/>
      <c r="E63" s="171"/>
      <c r="F63" s="171"/>
      <c r="G63" s="171"/>
      <c r="H63" s="172"/>
      <c r="J63" s="148"/>
    </row>
    <row r="64" spans="1:10" ht="18" customHeight="1">
      <c r="A64" s="171"/>
      <c r="B64" s="171"/>
      <c r="C64" s="171"/>
      <c r="D64" s="171"/>
      <c r="E64" s="171"/>
      <c r="F64" s="171"/>
      <c r="G64" s="171"/>
      <c r="J64" s="148"/>
    </row>
    <row r="65" spans="1:10" ht="18" customHeight="1">
      <c r="A65" s="171"/>
      <c r="B65" s="171"/>
      <c r="C65" s="171"/>
      <c r="D65" s="171"/>
      <c r="E65" s="171"/>
      <c r="F65" s="171"/>
      <c r="G65" s="171"/>
      <c r="J65" s="148"/>
    </row>
    <row r="66" spans="1:10" ht="18" customHeight="1">
      <c r="A66" s="171"/>
      <c r="B66" s="171"/>
      <c r="C66" s="171"/>
      <c r="D66" s="171"/>
      <c r="E66" s="171"/>
      <c r="F66" s="171"/>
      <c r="G66" s="171"/>
      <c r="J66" s="148"/>
    </row>
    <row r="67" spans="1:10" ht="18" customHeight="1">
      <c r="A67" s="171"/>
      <c r="B67" s="171"/>
      <c r="C67" s="171"/>
      <c r="D67" s="171"/>
      <c r="E67" s="171"/>
      <c r="F67" s="171"/>
      <c r="G67" s="171"/>
      <c r="J67" s="148"/>
    </row>
    <row r="68" spans="1:10" ht="18" customHeight="1">
      <c r="A68" s="171"/>
      <c r="B68" s="171"/>
      <c r="C68" s="171"/>
      <c r="D68" s="171"/>
      <c r="E68" s="171"/>
      <c r="F68" s="171"/>
      <c r="G68" s="171"/>
      <c r="J68" s="148"/>
    </row>
    <row r="69" spans="1:10" ht="18" customHeight="1">
      <c r="A69" s="171"/>
      <c r="B69" s="171"/>
      <c r="C69" s="171"/>
      <c r="D69" s="171"/>
      <c r="E69" s="171"/>
      <c r="F69" s="171"/>
      <c r="G69" s="171"/>
      <c r="J69" s="148"/>
    </row>
    <row r="70" spans="1:10" ht="18" customHeight="1">
      <c r="A70" s="171"/>
      <c r="B70" s="171"/>
      <c r="C70" s="171"/>
      <c r="D70" s="171"/>
      <c r="E70" s="171"/>
      <c r="F70" s="171"/>
      <c r="G70" s="171"/>
      <c r="J70" s="148"/>
    </row>
    <row r="71" spans="1:10" ht="18" customHeight="1">
      <c r="A71" s="171"/>
      <c r="B71" s="171"/>
      <c r="C71" s="171"/>
      <c r="D71" s="171"/>
      <c r="E71" s="171"/>
      <c r="F71" s="171"/>
      <c r="G71" s="171"/>
      <c r="J71" s="148"/>
    </row>
    <row r="72" spans="1:10" ht="18" customHeight="1">
      <c r="A72" s="171"/>
      <c r="B72" s="171"/>
      <c r="C72" s="171"/>
      <c r="D72" s="171"/>
      <c r="E72" s="171"/>
      <c r="F72" s="171"/>
      <c r="G72" s="171"/>
      <c r="J72" s="148"/>
    </row>
    <row r="73" spans="1:10" ht="18" customHeight="1">
      <c r="A73" s="171"/>
      <c r="B73" s="171"/>
      <c r="C73" s="171"/>
      <c r="D73" s="171"/>
      <c r="E73" s="171"/>
      <c r="F73" s="171"/>
      <c r="G73" s="171"/>
      <c r="J73" s="148"/>
    </row>
    <row r="74" spans="1:10" ht="18" customHeight="1">
      <c r="A74" s="171"/>
      <c r="B74" s="171"/>
      <c r="C74" s="171"/>
      <c r="D74" s="171"/>
      <c r="E74" s="171"/>
      <c r="F74" s="171"/>
      <c r="G74" s="171"/>
      <c r="J74" s="148"/>
    </row>
    <row r="75" spans="1:10" ht="18" customHeight="1">
      <c r="A75" s="171"/>
      <c r="B75" s="171"/>
      <c r="C75" s="171"/>
      <c r="D75" s="171"/>
      <c r="E75" s="171"/>
      <c r="F75" s="171"/>
      <c r="G75" s="171"/>
      <c r="J75" s="148"/>
    </row>
    <row r="76" spans="1:10" ht="18" customHeight="1">
      <c r="A76" s="171"/>
      <c r="B76" s="171"/>
      <c r="C76" s="171"/>
      <c r="D76" s="171"/>
      <c r="E76" s="171"/>
      <c r="F76" s="171"/>
      <c r="G76" s="171"/>
      <c r="J76" s="148"/>
    </row>
    <row r="77" spans="1:10" ht="18" customHeight="1">
      <c r="A77" s="171"/>
      <c r="B77" s="171"/>
      <c r="C77" s="171"/>
      <c r="D77" s="171"/>
      <c r="E77" s="171"/>
      <c r="F77" s="171"/>
      <c r="G77" s="171"/>
      <c r="J77" s="148"/>
    </row>
    <row r="78" spans="1:10" ht="18" customHeight="1">
      <c r="A78" s="171"/>
      <c r="B78" s="171"/>
      <c r="C78" s="171"/>
      <c r="D78" s="171"/>
      <c r="E78" s="171"/>
      <c r="F78" s="171"/>
      <c r="G78" s="171"/>
      <c r="J78" s="148"/>
    </row>
    <row r="79" spans="1:10" ht="18" customHeight="1">
      <c r="A79" s="171"/>
      <c r="B79" s="171"/>
      <c r="C79" s="171"/>
      <c r="D79" s="171"/>
      <c r="E79" s="171"/>
      <c r="F79" s="171"/>
      <c r="G79" s="171"/>
      <c r="J79" s="148"/>
    </row>
    <row r="80" spans="1:10" ht="18" customHeight="1">
      <c r="A80" s="171"/>
      <c r="B80" s="171"/>
      <c r="C80" s="171"/>
      <c r="D80" s="171"/>
      <c r="E80" s="171"/>
      <c r="F80" s="171"/>
      <c r="G80" s="171"/>
      <c r="J80" s="148"/>
    </row>
    <row r="81" spans="1:10" ht="18" customHeight="1">
      <c r="A81" s="171"/>
      <c r="B81" s="171"/>
      <c r="C81" s="171"/>
      <c r="D81" s="171"/>
      <c r="E81" s="171"/>
      <c r="F81" s="171"/>
      <c r="G81" s="171"/>
      <c r="J81" s="148"/>
    </row>
    <row r="82" spans="1:10" ht="18" customHeight="1">
      <c r="A82" s="171"/>
      <c r="B82" s="171"/>
      <c r="C82" s="171"/>
      <c r="D82" s="171"/>
      <c r="E82" s="171"/>
      <c r="F82" s="171"/>
      <c r="G82" s="171"/>
      <c r="J82" s="148"/>
    </row>
    <row r="83" spans="1:10" ht="18" customHeight="1">
      <c r="A83" s="171"/>
      <c r="B83" s="171"/>
      <c r="C83" s="171"/>
      <c r="D83" s="171"/>
      <c r="E83" s="171"/>
      <c r="F83" s="171"/>
      <c r="G83" s="171"/>
      <c r="J83" s="148"/>
    </row>
    <row r="84" spans="1:10" ht="18" customHeight="1">
      <c r="A84" s="171"/>
      <c r="B84" s="171"/>
      <c r="C84" s="171"/>
      <c r="D84" s="171"/>
      <c r="E84" s="171"/>
      <c r="F84" s="171"/>
      <c r="G84" s="171"/>
      <c r="J84" s="148"/>
    </row>
    <row r="85" spans="1:10" ht="18" customHeight="1">
      <c r="A85" s="171"/>
      <c r="B85" s="171"/>
      <c r="C85" s="171"/>
      <c r="D85" s="171"/>
      <c r="E85" s="171"/>
      <c r="F85" s="171"/>
      <c r="G85" s="171"/>
      <c r="J85" s="148"/>
    </row>
    <row r="86" spans="1:10" ht="18" customHeight="1">
      <c r="A86" s="171"/>
      <c r="B86" s="171"/>
      <c r="C86" s="171"/>
      <c r="D86" s="171"/>
      <c r="E86" s="171"/>
      <c r="F86" s="171"/>
      <c r="G86" s="171"/>
      <c r="J86" s="148"/>
    </row>
    <row r="87" spans="1:10" ht="18" customHeight="1">
      <c r="A87" s="171"/>
      <c r="B87" s="171"/>
      <c r="C87" s="171"/>
      <c r="D87" s="171"/>
      <c r="E87" s="171"/>
      <c r="F87" s="171"/>
      <c r="G87" s="171"/>
      <c r="J87" s="148"/>
    </row>
    <row r="88" spans="1:10" ht="18" customHeight="1">
      <c r="A88" s="171"/>
      <c r="B88" s="171"/>
      <c r="C88" s="171"/>
      <c r="D88" s="171"/>
      <c r="E88" s="171"/>
      <c r="F88" s="171"/>
      <c r="G88" s="171"/>
      <c r="J88" s="148"/>
    </row>
    <row r="89" spans="1:10" ht="18" customHeight="1">
      <c r="J89" s="148"/>
    </row>
    <row r="90" spans="1:10" ht="18" customHeight="1">
      <c r="J90" s="148"/>
    </row>
    <row r="91" spans="1:10" ht="18" customHeight="1">
      <c r="J91" s="148"/>
    </row>
    <row r="92" spans="1:10" ht="18" customHeight="1">
      <c r="J92" s="148"/>
    </row>
    <row r="93" spans="1:10" ht="18" customHeight="1">
      <c r="J93" s="148"/>
    </row>
    <row r="94" spans="1:10" ht="18" customHeight="1">
      <c r="J94" s="148"/>
    </row>
  </sheetData>
  <mergeCells count="7">
    <mergeCell ref="A1:J1"/>
    <mergeCell ref="A2:J2"/>
    <mergeCell ref="A4:J4"/>
    <mergeCell ref="A5:J5"/>
    <mergeCell ref="A7:H8"/>
    <mergeCell ref="I7:I8"/>
    <mergeCell ref="J7:J8"/>
  </mergeCells>
  <printOptions horizontalCentered="1"/>
  <pageMargins left="0.15748031496062992" right="0.15748031496062992" top="0.19685039370078741" bottom="0.19685039370078741" header="0" footer="0"/>
  <pageSetup scale="7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L117"/>
  <sheetViews>
    <sheetView topLeftCell="A6" workbookViewId="0" xr3:uid="{33642244-9AC9-5136-AF77-195C889548CE}">
      <pane xSplit="2" ySplit="4" topLeftCell="C40" activePane="bottomRight" state="frozen"/>
      <selection pane="bottomRight" activeCell="D61" sqref="D61"/>
      <selection pane="bottomLeft" activeCell="A10" sqref="A10"/>
      <selection pane="topRight" activeCell="C6" sqref="C6"/>
    </sheetView>
  </sheetViews>
  <sheetFormatPr defaultColWidth="11.42578125" defaultRowHeight="18" customHeight="1"/>
  <cols>
    <col min="1" max="1" width="0.85546875" style="141" customWidth="1"/>
    <col min="2" max="2" width="74.7109375" style="141" customWidth="1"/>
    <col min="3" max="3" width="14.42578125" style="141" customWidth="1"/>
    <col min="4" max="4" width="12.7109375" style="141" customWidth="1"/>
    <col min="5" max="5" width="12.140625" style="141" customWidth="1"/>
    <col min="6" max="6" width="13.85546875" style="141" customWidth="1"/>
    <col min="7" max="7" width="11" style="141" customWidth="1"/>
    <col min="8" max="8" width="12.5703125" style="141" customWidth="1"/>
    <col min="9" max="9" width="14.5703125" style="141" customWidth="1"/>
    <col min="10" max="10" width="12.85546875" style="141" customWidth="1"/>
    <col min="11" max="11" width="15.42578125" style="141" customWidth="1"/>
    <col min="12" max="12" width="15.5703125" style="141" customWidth="1"/>
    <col min="13" max="16384" width="11.42578125" style="141"/>
  </cols>
  <sheetData>
    <row r="1" spans="1:12" ht="15.75" customHeight="1">
      <c r="A1" s="649" t="s">
        <v>560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1:12" ht="14.25" customHeight="1">
      <c r="A2" s="597" t="s">
        <v>1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</row>
    <row r="3" spans="1:12" ht="12.75" customHeight="1">
      <c r="A3" s="698" t="s">
        <v>561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</row>
    <row r="4" spans="1:12" ht="17.25" customHeight="1">
      <c r="A4" s="599" t="s">
        <v>562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</row>
    <row r="5" spans="1:12" ht="13.5" customHeight="1">
      <c r="A5" s="650" t="s">
        <v>3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</row>
    <row r="6" spans="1:12" ht="5.25" customHeight="1" thickBot="1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</row>
    <row r="7" spans="1:12" ht="16.5" thickTop="1">
      <c r="A7" s="689" t="s">
        <v>269</v>
      </c>
      <c r="B7" s="690"/>
      <c r="C7" s="693" t="s">
        <v>563</v>
      </c>
      <c r="D7" s="694"/>
      <c r="E7" s="694"/>
      <c r="F7" s="694"/>
      <c r="G7" s="694"/>
      <c r="H7" s="694"/>
      <c r="I7" s="694"/>
      <c r="J7" s="695"/>
      <c r="K7" s="696" t="s">
        <v>15</v>
      </c>
    </row>
    <row r="8" spans="1:12" s="142" customFormat="1" ht="16.5" thickBot="1">
      <c r="A8" s="691"/>
      <c r="B8" s="692"/>
      <c r="C8" s="298">
        <v>1000</v>
      </c>
      <c r="D8" s="298">
        <v>2000</v>
      </c>
      <c r="E8" s="298">
        <v>3000</v>
      </c>
      <c r="F8" s="298">
        <v>4000</v>
      </c>
      <c r="G8" s="298">
        <v>5000</v>
      </c>
      <c r="H8" s="298">
        <v>6000</v>
      </c>
      <c r="I8" s="298">
        <v>8000</v>
      </c>
      <c r="J8" s="298">
        <v>9000</v>
      </c>
      <c r="K8" s="697"/>
    </row>
    <row r="9" spans="1:12" ht="5.0999999999999996" customHeight="1" thickTop="1" thickBot="1">
      <c r="A9" s="299"/>
      <c r="B9" s="300"/>
      <c r="C9" s="300"/>
      <c r="D9" s="300"/>
      <c r="E9" s="300"/>
      <c r="F9" s="300"/>
      <c r="G9" s="300"/>
      <c r="H9" s="300"/>
      <c r="I9" s="300"/>
      <c r="J9" s="300"/>
      <c r="K9" s="301"/>
    </row>
    <row r="10" spans="1:12" ht="6" customHeight="1" thickTop="1">
      <c r="A10" s="307"/>
      <c r="B10" s="352"/>
      <c r="C10" s="303"/>
      <c r="D10" s="304"/>
      <c r="E10" s="304"/>
      <c r="F10" s="304"/>
      <c r="G10" s="304"/>
      <c r="H10" s="305"/>
      <c r="I10" s="308"/>
      <c r="J10" s="305"/>
      <c r="K10" s="306"/>
    </row>
    <row r="11" spans="1:12" ht="27.75" customHeight="1">
      <c r="A11" s="302"/>
      <c r="B11" s="525" t="s">
        <v>330</v>
      </c>
      <c r="C11" s="303">
        <v>4464943513</v>
      </c>
      <c r="D11" s="304">
        <v>19972087</v>
      </c>
      <c r="E11" s="304">
        <v>60606246</v>
      </c>
      <c r="F11" s="304">
        <v>14124933</v>
      </c>
      <c r="G11" s="304"/>
      <c r="H11" s="305"/>
      <c r="I11" s="305"/>
      <c r="J11" s="305"/>
      <c r="K11" s="306">
        <f t="shared" ref="K11:K29" si="0">SUM(C11:J11)</f>
        <v>4559646779</v>
      </c>
      <c r="L11" s="148"/>
    </row>
    <row r="12" spans="1:12" ht="15.75" customHeight="1">
      <c r="A12" s="307"/>
      <c r="B12" s="525" t="s">
        <v>564</v>
      </c>
      <c r="C12" s="303"/>
      <c r="D12" s="304"/>
      <c r="E12" s="304"/>
      <c r="F12" s="304">
        <v>1370448634</v>
      </c>
      <c r="G12" s="304"/>
      <c r="H12" s="305"/>
      <c r="I12" s="308"/>
      <c r="J12" s="305"/>
      <c r="K12" s="306">
        <f t="shared" si="0"/>
        <v>1370448634</v>
      </c>
      <c r="L12" s="148"/>
    </row>
    <row r="13" spans="1:12" ht="15" customHeight="1">
      <c r="A13" s="302"/>
      <c r="B13" s="525" t="s">
        <v>565</v>
      </c>
      <c r="C13" s="309"/>
      <c r="D13" s="308"/>
      <c r="E13" s="308"/>
      <c r="F13" s="304">
        <f>SUM(F14:F15)</f>
        <v>77708283</v>
      </c>
      <c r="G13" s="310"/>
      <c r="H13" s="304"/>
      <c r="I13" s="304">
        <f>SUM(I14:I15)</f>
        <v>563372382</v>
      </c>
      <c r="J13" s="304"/>
      <c r="K13" s="306">
        <f t="shared" si="0"/>
        <v>641080665</v>
      </c>
    </row>
    <row r="14" spans="1:12" ht="14.25" customHeight="1">
      <c r="A14" s="302"/>
      <c r="B14" s="524" t="s">
        <v>566</v>
      </c>
      <c r="C14" s="309"/>
      <c r="D14" s="308"/>
      <c r="E14" s="311"/>
      <c r="F14" s="308">
        <v>77708283</v>
      </c>
      <c r="G14" s="308"/>
      <c r="H14" s="312"/>
      <c r="I14" s="308"/>
      <c r="J14" s="312"/>
      <c r="K14" s="313">
        <f>SUM(C14:J14)</f>
        <v>77708283</v>
      </c>
      <c r="L14" s="148"/>
    </row>
    <row r="15" spans="1:12" ht="15" customHeight="1">
      <c r="A15" s="302"/>
      <c r="B15" s="524" t="s">
        <v>567</v>
      </c>
      <c r="C15" s="309"/>
      <c r="D15" s="308"/>
      <c r="E15" s="314"/>
      <c r="F15" s="315"/>
      <c r="G15" s="308"/>
      <c r="H15" s="312"/>
      <c r="I15" s="308">
        <v>563372382</v>
      </c>
      <c r="J15" s="312"/>
      <c r="K15" s="313">
        <f>SUM(C15:J15)</f>
        <v>563372382</v>
      </c>
      <c r="L15" s="148"/>
    </row>
    <row r="16" spans="1:12" ht="44.25" customHeight="1">
      <c r="A16" s="302"/>
      <c r="B16" s="526" t="s">
        <v>568</v>
      </c>
      <c r="C16" s="316"/>
      <c r="D16" s="317"/>
      <c r="E16" s="314"/>
      <c r="F16" s="315"/>
      <c r="G16" s="318"/>
      <c r="H16" s="304"/>
      <c r="I16" s="305">
        <v>462357246</v>
      </c>
      <c r="J16" s="304"/>
      <c r="K16" s="306">
        <f t="shared" si="0"/>
        <v>462357246</v>
      </c>
      <c r="L16" s="148"/>
    </row>
    <row r="17" spans="1:12" ht="18" customHeight="1">
      <c r="A17" s="302"/>
      <c r="B17" s="525" t="s">
        <v>569</v>
      </c>
      <c r="C17" s="316"/>
      <c r="D17" s="317"/>
      <c r="E17" s="314"/>
      <c r="F17" s="304">
        <f>SUM(F21:F23)</f>
        <v>255282266</v>
      </c>
      <c r="G17" s="310"/>
      <c r="H17" s="304"/>
      <c r="I17" s="305"/>
      <c r="J17" s="319"/>
      <c r="K17" s="306">
        <f t="shared" si="0"/>
        <v>255282266</v>
      </c>
      <c r="L17" s="148"/>
    </row>
    <row r="18" spans="1:12" ht="14.45" hidden="1" customHeight="1">
      <c r="A18" s="302"/>
      <c r="B18" s="320" t="s">
        <v>570</v>
      </c>
      <c r="C18" s="316"/>
      <c r="D18" s="317"/>
      <c r="E18" s="314"/>
      <c r="F18" s="319"/>
      <c r="G18" s="310"/>
      <c r="H18" s="319"/>
      <c r="I18" s="308"/>
      <c r="J18" s="319"/>
      <c r="K18" s="313">
        <f t="shared" si="0"/>
        <v>0</v>
      </c>
      <c r="L18" s="148"/>
    </row>
    <row r="19" spans="1:12" ht="14.45" hidden="1" customHeight="1">
      <c r="A19" s="302"/>
      <c r="B19" s="524" t="s">
        <v>571</v>
      </c>
      <c r="C19" s="316"/>
      <c r="D19" s="317"/>
      <c r="E19" s="314"/>
      <c r="F19" s="321">
        <v>99126817</v>
      </c>
      <c r="G19" s="317"/>
      <c r="H19" s="321"/>
      <c r="I19" s="308"/>
      <c r="J19" s="312"/>
      <c r="K19" s="313">
        <f t="shared" si="0"/>
        <v>99126817</v>
      </c>
      <c r="L19" s="148"/>
    </row>
    <row r="20" spans="1:12" ht="14.45" hidden="1" customHeight="1">
      <c r="A20" s="302"/>
      <c r="B20" s="524" t="s">
        <v>572</v>
      </c>
      <c r="C20" s="316"/>
      <c r="D20" s="317"/>
      <c r="E20" s="314"/>
      <c r="F20" s="321">
        <v>40844630</v>
      </c>
      <c r="G20" s="317"/>
      <c r="H20" s="321"/>
      <c r="I20" s="308"/>
      <c r="J20" s="321"/>
      <c r="K20" s="313">
        <f t="shared" si="0"/>
        <v>40844630</v>
      </c>
      <c r="L20" s="148"/>
    </row>
    <row r="21" spans="1:12" ht="14.45" customHeight="1">
      <c r="A21" s="302"/>
      <c r="B21" s="524" t="s">
        <v>573</v>
      </c>
      <c r="C21" s="316"/>
      <c r="D21" s="317"/>
      <c r="E21" s="314"/>
      <c r="F21" s="308">
        <v>76895359</v>
      </c>
      <c r="G21" s="317"/>
      <c r="H21" s="321"/>
      <c r="I21" s="308"/>
      <c r="J21" s="321"/>
      <c r="K21" s="313">
        <f t="shared" si="0"/>
        <v>76895359</v>
      </c>
      <c r="L21" s="148"/>
    </row>
    <row r="22" spans="1:12" ht="14.45" customHeight="1">
      <c r="A22" s="302"/>
      <c r="B22" s="524" t="s">
        <v>574</v>
      </c>
      <c r="C22" s="316"/>
      <c r="D22" s="317"/>
      <c r="E22" s="314"/>
      <c r="F22" s="321">
        <v>133790180</v>
      </c>
      <c r="G22" s="317"/>
      <c r="H22" s="321"/>
      <c r="I22" s="308"/>
      <c r="J22" s="321"/>
      <c r="K22" s="313">
        <f t="shared" si="0"/>
        <v>133790180</v>
      </c>
      <c r="L22" s="148"/>
    </row>
    <row r="23" spans="1:12" ht="14.45" customHeight="1">
      <c r="A23" s="302"/>
      <c r="B23" s="524" t="s">
        <v>575</v>
      </c>
      <c r="C23" s="316"/>
      <c r="D23" s="317"/>
      <c r="E23" s="314"/>
      <c r="F23" s="321">
        <v>44596727</v>
      </c>
      <c r="G23" s="317"/>
      <c r="H23" s="321"/>
      <c r="I23" s="308"/>
      <c r="J23" s="321"/>
      <c r="K23" s="313">
        <f t="shared" si="0"/>
        <v>44596727</v>
      </c>
      <c r="L23" s="148"/>
    </row>
    <row r="24" spans="1:12" ht="31.5" customHeight="1">
      <c r="A24" s="307"/>
      <c r="B24" s="526" t="s">
        <v>335</v>
      </c>
      <c r="C24" s="304"/>
      <c r="D24" s="304"/>
      <c r="E24" s="304"/>
      <c r="F24" s="304">
        <f>SUM(F27:F28)</f>
        <v>92449881</v>
      </c>
      <c r="G24" s="305"/>
      <c r="H24" s="305"/>
      <c r="I24" s="305"/>
      <c r="J24" s="305"/>
      <c r="K24" s="306">
        <f t="shared" si="0"/>
        <v>92449881</v>
      </c>
      <c r="L24" s="148"/>
    </row>
    <row r="25" spans="1:12" ht="14.45" hidden="1" customHeight="1">
      <c r="A25" s="307"/>
      <c r="B25" s="524" t="s">
        <v>576</v>
      </c>
      <c r="C25" s="322"/>
      <c r="D25" s="312"/>
      <c r="E25" s="312"/>
      <c r="F25" s="321"/>
      <c r="G25" s="308"/>
      <c r="H25" s="308"/>
      <c r="I25" s="308"/>
      <c r="J25" s="308"/>
      <c r="K25" s="313">
        <f t="shared" si="0"/>
        <v>0</v>
      </c>
      <c r="L25" s="148"/>
    </row>
    <row r="26" spans="1:12" ht="14.45" hidden="1" customHeight="1">
      <c r="A26" s="307"/>
      <c r="B26" s="524" t="s">
        <v>577</v>
      </c>
      <c r="C26" s="322"/>
      <c r="D26" s="312"/>
      <c r="E26" s="312"/>
      <c r="F26" s="321">
        <v>9371731</v>
      </c>
      <c r="G26" s="308"/>
      <c r="H26" s="308"/>
      <c r="I26" s="308"/>
      <c r="J26" s="308"/>
      <c r="K26" s="313">
        <f t="shared" si="0"/>
        <v>9371731</v>
      </c>
      <c r="L26" s="148"/>
    </row>
    <row r="27" spans="1:12" ht="14.45" customHeight="1">
      <c r="A27" s="307"/>
      <c r="B27" s="353" t="s">
        <v>578</v>
      </c>
      <c r="C27" s="322"/>
      <c r="D27" s="312"/>
      <c r="E27" s="312"/>
      <c r="F27" s="321">
        <v>38410190</v>
      </c>
      <c r="G27" s="308"/>
      <c r="H27" s="308"/>
      <c r="I27" s="308"/>
      <c r="J27" s="308"/>
      <c r="K27" s="313">
        <f t="shared" si="0"/>
        <v>38410190</v>
      </c>
      <c r="L27" s="148"/>
    </row>
    <row r="28" spans="1:12" ht="14.45" customHeight="1">
      <c r="A28" s="307"/>
      <c r="B28" s="353" t="s">
        <v>579</v>
      </c>
      <c r="C28" s="322"/>
      <c r="D28" s="312"/>
      <c r="E28" s="312"/>
      <c r="F28" s="321">
        <v>54039691</v>
      </c>
      <c r="G28" s="308"/>
      <c r="H28" s="308"/>
      <c r="I28" s="308"/>
      <c r="J28" s="308"/>
      <c r="K28" s="313">
        <f t="shared" si="0"/>
        <v>54039691</v>
      </c>
      <c r="L28" s="148"/>
    </row>
    <row r="29" spans="1:12" ht="29.25" customHeight="1">
      <c r="A29" s="307"/>
      <c r="B29" s="526" t="s">
        <v>580</v>
      </c>
      <c r="C29" s="379"/>
      <c r="D29" s="379">
        <v>11500063</v>
      </c>
      <c r="E29" s="305">
        <v>25178319</v>
      </c>
      <c r="F29" s="305">
        <v>326400</v>
      </c>
      <c r="G29" s="305">
        <v>28546936</v>
      </c>
      <c r="H29" s="304">
        <v>42170167</v>
      </c>
      <c r="I29" s="304"/>
      <c r="J29" s="305"/>
      <c r="K29" s="306">
        <f t="shared" si="0"/>
        <v>107721885</v>
      </c>
      <c r="L29" s="148"/>
    </row>
    <row r="30" spans="1:12" ht="32.25" customHeight="1">
      <c r="A30" s="307"/>
      <c r="B30" s="527" t="s">
        <v>581</v>
      </c>
      <c r="C30" s="323"/>
      <c r="D30" s="308"/>
      <c r="E30" s="308"/>
      <c r="F30" s="305">
        <v>15000000</v>
      </c>
      <c r="G30" s="305">
        <v>9250000</v>
      </c>
      <c r="H30" s="304">
        <v>198470968</v>
      </c>
      <c r="I30" s="305"/>
      <c r="J30" s="305"/>
      <c r="K30" s="306">
        <f>SUM(C30:J30)</f>
        <v>222720968</v>
      </c>
      <c r="L30" s="148"/>
    </row>
    <row r="31" spans="1:12" ht="18.75" customHeight="1">
      <c r="A31" s="307"/>
      <c r="B31" s="529" t="s">
        <v>582</v>
      </c>
      <c r="C31" s="530"/>
      <c r="D31" s="305"/>
      <c r="E31" s="305"/>
      <c r="F31" s="305">
        <f>SUM(F32:F50)</f>
        <v>2203321462</v>
      </c>
      <c r="G31" s="305"/>
      <c r="H31" s="305">
        <f>SUM(H32:H50)</f>
        <v>325863155</v>
      </c>
      <c r="I31" s="305">
        <f>SUM(I32:I50)</f>
        <v>135948678</v>
      </c>
      <c r="J31" s="305"/>
      <c r="K31" s="306">
        <f>SUM(C31:J31)</f>
        <v>2665133295</v>
      </c>
      <c r="L31" s="148"/>
    </row>
    <row r="32" spans="1:12" ht="15" customHeight="1">
      <c r="A32" s="307"/>
      <c r="B32" s="528" t="s">
        <v>583</v>
      </c>
      <c r="C32" s="324"/>
      <c r="D32" s="310"/>
      <c r="E32" s="310"/>
      <c r="F32" s="321">
        <v>104569696</v>
      </c>
      <c r="G32" s="321"/>
      <c r="H32" s="321"/>
      <c r="I32" s="321"/>
      <c r="J32" s="321"/>
      <c r="K32" s="313">
        <f t="shared" ref="K32:K50" si="1">SUM(C32:J32)</f>
        <v>104569696</v>
      </c>
      <c r="L32" s="148"/>
    </row>
    <row r="33" spans="1:12" ht="15" customHeight="1">
      <c r="A33" s="307"/>
      <c r="B33" s="528" t="s">
        <v>584</v>
      </c>
      <c r="C33" s="324"/>
      <c r="D33" s="310"/>
      <c r="E33" s="310"/>
      <c r="F33" s="321">
        <v>68821971</v>
      </c>
      <c r="G33" s="321"/>
      <c r="H33" s="321"/>
      <c r="I33" s="321"/>
      <c r="J33" s="321"/>
      <c r="K33" s="313">
        <f t="shared" si="1"/>
        <v>68821971</v>
      </c>
      <c r="L33" s="148"/>
    </row>
    <row r="34" spans="1:12" ht="15" customHeight="1">
      <c r="A34" s="307"/>
      <c r="B34" s="528" t="s">
        <v>585</v>
      </c>
      <c r="C34" s="324"/>
      <c r="D34" s="310"/>
      <c r="E34" s="310"/>
      <c r="F34" s="321">
        <v>179038017</v>
      </c>
      <c r="G34" s="321"/>
      <c r="H34" s="321"/>
      <c r="I34" s="321"/>
      <c r="J34" s="321"/>
      <c r="K34" s="313">
        <f t="shared" si="1"/>
        <v>179038017</v>
      </c>
      <c r="L34" s="148"/>
    </row>
    <row r="35" spans="1:12" ht="15" customHeight="1">
      <c r="A35" s="307"/>
      <c r="B35" s="528" t="s">
        <v>586</v>
      </c>
      <c r="C35" s="324"/>
      <c r="D35" s="310"/>
      <c r="E35" s="310"/>
      <c r="F35" s="321">
        <v>516939775</v>
      </c>
      <c r="G35" s="321"/>
      <c r="H35" s="321"/>
      <c r="I35" s="321"/>
      <c r="J35" s="321"/>
      <c r="K35" s="313">
        <f t="shared" si="1"/>
        <v>516939775</v>
      </c>
      <c r="L35" s="148"/>
    </row>
    <row r="36" spans="1:12" ht="15" customHeight="1">
      <c r="A36" s="307"/>
      <c r="B36" s="528" t="s">
        <v>587</v>
      </c>
      <c r="C36" s="324"/>
      <c r="D36" s="310"/>
      <c r="E36" s="310"/>
      <c r="F36" s="321">
        <v>295500667</v>
      </c>
      <c r="G36" s="321"/>
      <c r="H36" s="321"/>
      <c r="I36" s="321"/>
      <c r="J36" s="321"/>
      <c r="K36" s="313">
        <f t="shared" si="1"/>
        <v>295500667</v>
      </c>
      <c r="L36" s="148"/>
    </row>
    <row r="37" spans="1:12" ht="15" customHeight="1">
      <c r="A37" s="307"/>
      <c r="B37" s="528" t="s">
        <v>588</v>
      </c>
      <c r="C37" s="324"/>
      <c r="D37" s="310"/>
      <c r="E37" s="310"/>
      <c r="F37" s="321"/>
      <c r="G37" s="321"/>
      <c r="H37" s="321"/>
      <c r="I37" s="321">
        <v>49149025</v>
      </c>
      <c r="J37" s="321"/>
      <c r="K37" s="313">
        <f t="shared" si="1"/>
        <v>49149025</v>
      </c>
      <c r="L37" s="148"/>
    </row>
    <row r="38" spans="1:12" ht="15" customHeight="1">
      <c r="A38" s="307"/>
      <c r="B38" s="528" t="s">
        <v>589</v>
      </c>
      <c r="C38" s="324"/>
      <c r="D38" s="310"/>
      <c r="E38" s="310"/>
      <c r="F38" s="321">
        <v>317540850</v>
      </c>
      <c r="G38" s="321"/>
      <c r="H38" s="321"/>
      <c r="I38" s="321"/>
      <c r="J38" s="321"/>
      <c r="K38" s="313">
        <f t="shared" si="1"/>
        <v>317540850</v>
      </c>
      <c r="L38" s="148"/>
    </row>
    <row r="39" spans="1:12" ht="15" customHeight="1">
      <c r="A39" s="307"/>
      <c r="B39" s="528" t="s">
        <v>590</v>
      </c>
      <c r="C39" s="324"/>
      <c r="D39" s="310"/>
      <c r="E39" s="310"/>
      <c r="F39" s="321">
        <v>68520000</v>
      </c>
      <c r="G39" s="321"/>
      <c r="H39" s="321"/>
      <c r="I39" s="321"/>
      <c r="J39" s="321"/>
      <c r="K39" s="313">
        <f t="shared" si="1"/>
        <v>68520000</v>
      </c>
      <c r="L39" s="148"/>
    </row>
    <row r="40" spans="1:12" ht="15" customHeight="1">
      <c r="A40" s="307"/>
      <c r="B40" s="528" t="s">
        <v>591</v>
      </c>
      <c r="C40" s="324"/>
      <c r="D40" s="310"/>
      <c r="E40" s="310"/>
      <c r="F40" s="321">
        <v>250000000</v>
      </c>
      <c r="G40" s="321"/>
      <c r="H40" s="321"/>
      <c r="I40" s="321"/>
      <c r="J40" s="321"/>
      <c r="K40" s="313">
        <f t="shared" si="1"/>
        <v>250000000</v>
      </c>
      <c r="L40" s="148"/>
    </row>
    <row r="41" spans="1:12" ht="15" customHeight="1">
      <c r="A41" s="307"/>
      <c r="B41" s="528" t="s">
        <v>592</v>
      </c>
      <c r="C41" s="324"/>
      <c r="D41" s="310"/>
      <c r="E41" s="310"/>
      <c r="F41" s="321">
        <v>57618591</v>
      </c>
      <c r="G41" s="321"/>
      <c r="H41" s="321"/>
      <c r="I41" s="321"/>
      <c r="J41" s="321"/>
      <c r="K41" s="313">
        <f t="shared" si="1"/>
        <v>57618591</v>
      </c>
      <c r="L41" s="148"/>
    </row>
    <row r="42" spans="1:12" ht="15" customHeight="1">
      <c r="A42" s="307"/>
      <c r="B42" s="528" t="s">
        <v>593</v>
      </c>
      <c r="C42" s="324"/>
      <c r="D42" s="310"/>
      <c r="E42" s="310"/>
      <c r="F42" s="321">
        <v>9587461</v>
      </c>
      <c r="G42" s="321"/>
      <c r="H42" s="321"/>
      <c r="I42" s="321"/>
      <c r="J42" s="321"/>
      <c r="K42" s="313">
        <f t="shared" si="1"/>
        <v>9587461</v>
      </c>
      <c r="L42" s="148"/>
    </row>
    <row r="43" spans="1:12" ht="15" customHeight="1">
      <c r="A43" s="307"/>
      <c r="B43" s="528" t="s">
        <v>594</v>
      </c>
      <c r="C43" s="324"/>
      <c r="D43" s="310"/>
      <c r="E43" s="310"/>
      <c r="F43" s="321">
        <v>183938159</v>
      </c>
      <c r="G43" s="321"/>
      <c r="H43" s="321"/>
      <c r="I43" s="321"/>
      <c r="J43" s="321"/>
      <c r="K43" s="313">
        <f t="shared" si="1"/>
        <v>183938159</v>
      </c>
      <c r="L43" s="148"/>
    </row>
    <row r="44" spans="1:12" ht="15" customHeight="1">
      <c r="A44" s="307"/>
      <c r="B44" s="528" t="s">
        <v>595</v>
      </c>
      <c r="C44" s="324"/>
      <c r="D44" s="310"/>
      <c r="E44" s="310"/>
      <c r="F44" s="321"/>
      <c r="G44" s="321"/>
      <c r="H44" s="321">
        <v>200000000</v>
      </c>
      <c r="I44" s="321"/>
      <c r="J44" s="321"/>
      <c r="K44" s="313">
        <f t="shared" si="1"/>
        <v>200000000</v>
      </c>
      <c r="L44" s="148"/>
    </row>
    <row r="45" spans="1:12" ht="15" customHeight="1">
      <c r="A45" s="307"/>
      <c r="B45" s="528" t="s">
        <v>596</v>
      </c>
      <c r="C45" s="324"/>
      <c r="D45" s="310"/>
      <c r="E45" s="310"/>
      <c r="F45" s="321"/>
      <c r="G45" s="321"/>
      <c r="H45" s="321">
        <v>24750000</v>
      </c>
      <c r="I45" s="321"/>
      <c r="J45" s="321"/>
      <c r="K45" s="313">
        <f t="shared" si="1"/>
        <v>24750000</v>
      </c>
      <c r="L45" s="148"/>
    </row>
    <row r="46" spans="1:12" ht="15" customHeight="1">
      <c r="A46" s="307"/>
      <c r="B46" s="528" t="s">
        <v>597</v>
      </c>
      <c r="C46" s="324"/>
      <c r="D46" s="310"/>
      <c r="E46" s="310"/>
      <c r="F46" s="321"/>
      <c r="G46" s="321"/>
      <c r="H46" s="321">
        <v>2000000</v>
      </c>
      <c r="I46" s="321"/>
      <c r="J46" s="321"/>
      <c r="K46" s="313">
        <f t="shared" si="1"/>
        <v>2000000</v>
      </c>
      <c r="L46" s="148"/>
    </row>
    <row r="47" spans="1:12" ht="15" customHeight="1">
      <c r="A47" s="307"/>
      <c r="B47" s="528" t="s">
        <v>598</v>
      </c>
      <c r="C47" s="324"/>
      <c r="D47" s="310"/>
      <c r="E47" s="310"/>
      <c r="F47" s="321"/>
      <c r="G47" s="321"/>
      <c r="H47" s="321"/>
      <c r="I47" s="321">
        <v>6594892</v>
      </c>
      <c r="J47" s="321"/>
      <c r="K47" s="313">
        <f t="shared" si="1"/>
        <v>6594892</v>
      </c>
      <c r="L47" s="148"/>
    </row>
    <row r="48" spans="1:12" ht="15" customHeight="1">
      <c r="A48" s="307"/>
      <c r="B48" s="528" t="s">
        <v>599</v>
      </c>
      <c r="C48" s="324"/>
      <c r="D48" s="310"/>
      <c r="E48" s="310"/>
      <c r="F48" s="321"/>
      <c r="G48" s="321"/>
      <c r="H48" s="321"/>
      <c r="I48" s="321">
        <v>1010431</v>
      </c>
      <c r="J48" s="321"/>
      <c r="K48" s="313">
        <f t="shared" si="1"/>
        <v>1010431</v>
      </c>
      <c r="L48" s="148"/>
    </row>
    <row r="49" spans="1:12" ht="15" customHeight="1">
      <c r="A49" s="307"/>
      <c r="B49" s="528" t="s">
        <v>600</v>
      </c>
      <c r="C49" s="324"/>
      <c r="D49" s="310"/>
      <c r="E49" s="310"/>
      <c r="F49" s="321"/>
      <c r="G49" s="321"/>
      <c r="H49" s="321"/>
      <c r="I49" s="321">
        <v>16604472</v>
      </c>
      <c r="J49" s="321"/>
      <c r="K49" s="313">
        <f t="shared" si="1"/>
        <v>16604472</v>
      </c>
      <c r="L49" s="148"/>
    </row>
    <row r="50" spans="1:12" ht="27" customHeight="1">
      <c r="A50" s="307"/>
      <c r="B50" s="528" t="s">
        <v>601</v>
      </c>
      <c r="C50" s="324"/>
      <c r="D50" s="310"/>
      <c r="E50" s="310"/>
      <c r="F50" s="531">
        <v>151246275</v>
      </c>
      <c r="G50" s="531"/>
      <c r="H50" s="531">
        <v>99113155</v>
      </c>
      <c r="I50" s="531">
        <v>62589858</v>
      </c>
      <c r="J50" s="531"/>
      <c r="K50" s="313">
        <f t="shared" si="1"/>
        <v>312949288</v>
      </c>
      <c r="L50" s="148"/>
    </row>
    <row r="51" spans="1:12" ht="6.75" customHeight="1" thickBot="1">
      <c r="A51" s="325"/>
      <c r="B51" s="326"/>
      <c r="C51" s="327"/>
      <c r="D51" s="328"/>
      <c r="E51" s="328"/>
      <c r="F51" s="328"/>
      <c r="G51" s="328"/>
      <c r="H51" s="328"/>
      <c r="I51" s="328"/>
      <c r="J51" s="328"/>
      <c r="K51" s="329"/>
    </row>
    <row r="52" spans="1:12" ht="4.5" customHeight="1" thickTop="1" thickBot="1">
      <c r="A52" s="330"/>
      <c r="B52" s="320"/>
      <c r="C52" s="323"/>
      <c r="D52" s="323"/>
      <c r="E52" s="323"/>
      <c r="F52" s="323"/>
      <c r="G52" s="323"/>
      <c r="H52" s="323"/>
      <c r="I52" s="323"/>
      <c r="J52" s="323"/>
      <c r="K52" s="323"/>
    </row>
    <row r="53" spans="1:12" ht="5.25" customHeight="1" thickTop="1">
      <c r="A53" s="331"/>
      <c r="B53" s="332"/>
      <c r="C53" s="333"/>
      <c r="D53" s="333"/>
      <c r="E53" s="333"/>
      <c r="F53" s="333"/>
      <c r="G53" s="333"/>
      <c r="H53" s="333"/>
      <c r="I53" s="333"/>
      <c r="J53" s="333"/>
      <c r="K53" s="334"/>
    </row>
    <row r="54" spans="1:12" ht="12.75" customHeight="1">
      <c r="A54" s="335"/>
      <c r="B54" s="336" t="s">
        <v>550</v>
      </c>
      <c r="C54" s="337">
        <f t="shared" ref="C54:K54" si="2">C31+C30+C29+C24+C17+C16+C13+C12+C11</f>
        <v>4464943513</v>
      </c>
      <c r="D54" s="337">
        <f t="shared" si="2"/>
        <v>31472150</v>
      </c>
      <c r="E54" s="337">
        <f t="shared" si="2"/>
        <v>85784565</v>
      </c>
      <c r="F54" s="337">
        <f t="shared" si="2"/>
        <v>4028661859</v>
      </c>
      <c r="G54" s="337">
        <f t="shared" si="2"/>
        <v>37796936</v>
      </c>
      <c r="H54" s="337">
        <f t="shared" si="2"/>
        <v>566504290</v>
      </c>
      <c r="I54" s="337">
        <f t="shared" si="2"/>
        <v>1161678306</v>
      </c>
      <c r="J54" s="337">
        <f t="shared" si="2"/>
        <v>0</v>
      </c>
      <c r="K54" s="338">
        <f t="shared" si="2"/>
        <v>10376841619</v>
      </c>
    </row>
    <row r="55" spans="1:12" ht="4.5" customHeight="1" thickBot="1">
      <c r="A55" s="339"/>
      <c r="B55" s="340"/>
      <c r="C55" s="341"/>
      <c r="D55" s="341"/>
      <c r="E55" s="341"/>
      <c r="F55" s="341"/>
      <c r="G55" s="341"/>
      <c r="H55" s="341"/>
      <c r="I55" s="341"/>
      <c r="J55" s="341"/>
      <c r="K55" s="342"/>
    </row>
    <row r="56" spans="1:12" ht="12.75" customHeight="1" thickTop="1">
      <c r="A56" s="343"/>
      <c r="B56" s="344"/>
      <c r="C56" s="344"/>
      <c r="D56" s="344"/>
      <c r="E56" s="344"/>
      <c r="F56" s="344"/>
      <c r="G56" s="344"/>
      <c r="H56" s="344"/>
      <c r="I56" s="344"/>
      <c r="J56" s="344"/>
      <c r="K56" s="345"/>
    </row>
    <row r="57" spans="1:12" ht="15" customHeight="1">
      <c r="A57" s="171"/>
      <c r="B57" s="344" t="s">
        <v>602</v>
      </c>
      <c r="K57" s="148"/>
    </row>
    <row r="58" spans="1:12" ht="12.75" customHeight="1">
      <c r="A58" s="171"/>
      <c r="K58" s="148"/>
    </row>
    <row r="59" spans="1:12" ht="12.75" customHeight="1">
      <c r="A59" s="171"/>
      <c r="K59" s="148"/>
    </row>
    <row r="60" spans="1:12" ht="12.75" customHeight="1">
      <c r="A60" s="171"/>
      <c r="K60" s="148"/>
    </row>
    <row r="61" spans="1:12" ht="12.75" customHeight="1">
      <c r="A61" s="171"/>
      <c r="D61" s="148"/>
      <c r="K61" s="148"/>
    </row>
    <row r="62" spans="1:12" ht="12.75" customHeight="1">
      <c r="A62" s="171"/>
      <c r="K62" s="148"/>
    </row>
    <row r="63" spans="1:12" ht="12.75" customHeight="1">
      <c r="A63" s="171"/>
      <c r="K63" s="148"/>
    </row>
    <row r="64" spans="1:12" ht="12.75" customHeight="1">
      <c r="A64" s="171"/>
      <c r="K64" s="148"/>
    </row>
    <row r="65" spans="1:11" ht="12.75" customHeight="1">
      <c r="A65" s="171"/>
      <c r="K65" s="148"/>
    </row>
    <row r="66" spans="1:11" ht="12.75" customHeight="1">
      <c r="A66" s="171"/>
      <c r="K66" s="148"/>
    </row>
    <row r="67" spans="1:11" ht="12.75" customHeight="1">
      <c r="A67" s="171"/>
      <c r="K67" s="148"/>
    </row>
    <row r="68" spans="1:11" ht="12.75" customHeight="1">
      <c r="K68" s="148"/>
    </row>
    <row r="69" spans="1:11" ht="12.75" customHeight="1">
      <c r="K69" s="148"/>
    </row>
    <row r="70" spans="1:11" ht="12.75" customHeight="1">
      <c r="K70" s="148"/>
    </row>
    <row r="71" spans="1:11" ht="12.75" customHeight="1">
      <c r="K71" s="148"/>
    </row>
    <row r="72" spans="1:11" ht="12.75" customHeight="1">
      <c r="K72" s="148"/>
    </row>
    <row r="73" spans="1:11" ht="12.75" customHeight="1">
      <c r="K73" s="148"/>
    </row>
    <row r="74" spans="1:11" ht="12.75" customHeight="1"/>
    <row r="75" spans="1:11" ht="12.75" customHeight="1"/>
    <row r="76" spans="1:11" ht="12.75" customHeight="1"/>
    <row r="77" spans="1:11" ht="12.75" customHeight="1"/>
    <row r="78" spans="1:11" ht="12.75" customHeight="1"/>
    <row r="79" spans="1:11" ht="12.75" customHeight="1"/>
    <row r="80" spans="1:1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</sheetData>
  <mergeCells count="8">
    <mergeCell ref="A7:B8"/>
    <mergeCell ref="C7:J7"/>
    <mergeCell ref="K7:K8"/>
    <mergeCell ref="A1:K1"/>
    <mergeCell ref="A2:K2"/>
    <mergeCell ref="A3:K3"/>
    <mergeCell ref="A4:K4"/>
    <mergeCell ref="A5:K5"/>
  </mergeCells>
  <printOptions horizontalCentered="1"/>
  <pageMargins left="0" right="0" top="0" bottom="0.19685039370078741" header="0.23622047244094491" footer="0.19685039370078741"/>
  <pageSetup scale="7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K29"/>
  <sheetViews>
    <sheetView zoomScale="110" zoomScaleNormal="110" workbookViewId="0" xr3:uid="{D624DF06-3800-545C-AC8D-BADC89115800}">
      <selection sqref="A1:F1"/>
    </sheetView>
  </sheetViews>
  <sheetFormatPr defaultColWidth="11.42578125" defaultRowHeight="12.75"/>
  <cols>
    <col min="1" max="1" width="26" style="174" customWidth="1"/>
    <col min="2" max="6" width="14.7109375" style="174" customWidth="1"/>
    <col min="7" max="16384" width="11.42578125" style="174"/>
  </cols>
  <sheetData>
    <row r="1" spans="1:11" ht="15.75">
      <c r="A1" s="598" t="s">
        <v>603</v>
      </c>
      <c r="B1" s="598"/>
      <c r="C1" s="598"/>
      <c r="D1" s="598"/>
      <c r="E1" s="598"/>
      <c r="F1" s="598"/>
    </row>
    <row r="2" spans="1:11" ht="16.5">
      <c r="A2" s="597" t="s">
        <v>1</v>
      </c>
      <c r="B2" s="597"/>
      <c r="C2" s="597"/>
      <c r="D2" s="597"/>
      <c r="E2" s="597"/>
      <c r="F2" s="597"/>
      <c r="G2" s="479"/>
      <c r="H2" s="479"/>
      <c r="I2" s="479"/>
      <c r="J2" s="479"/>
      <c r="K2" s="479"/>
    </row>
    <row r="3" spans="1:11" ht="38.25" customHeight="1">
      <c r="A3" s="699"/>
      <c r="B3" s="699"/>
      <c r="C3" s="699"/>
      <c r="D3" s="699"/>
      <c r="E3" s="699"/>
      <c r="F3" s="699"/>
    </row>
    <row r="4" spans="1:11" ht="14.25" customHeight="1">
      <c r="A4" s="599" t="s">
        <v>3</v>
      </c>
      <c r="B4" s="599"/>
      <c r="C4" s="599"/>
      <c r="D4" s="599"/>
      <c r="E4" s="599"/>
      <c r="F4" s="599"/>
    </row>
    <row r="5" spans="1:11" ht="3.75" customHeight="1"/>
    <row r="6" spans="1:11" ht="9.75" customHeight="1" thickBot="1"/>
    <row r="7" spans="1:11" ht="66.75" customHeight="1" thickTop="1" thickBot="1">
      <c r="A7" s="220" t="s">
        <v>604</v>
      </c>
      <c r="B7" s="220" t="s">
        <v>605</v>
      </c>
      <c r="C7" s="220" t="s">
        <v>606</v>
      </c>
      <c r="D7" s="220" t="s">
        <v>607</v>
      </c>
      <c r="E7" s="220" t="s">
        <v>608</v>
      </c>
      <c r="F7" s="296" t="s">
        <v>15</v>
      </c>
    </row>
    <row r="8" spans="1:11" ht="10.5" customHeight="1" thickTop="1">
      <c r="A8" s="223"/>
      <c r="B8" s="223"/>
      <c r="C8" s="223"/>
      <c r="D8" s="223"/>
      <c r="E8" s="223"/>
      <c r="F8" s="223"/>
    </row>
    <row r="9" spans="1:11" ht="20.100000000000001" customHeight="1">
      <c r="A9" s="466" t="s">
        <v>609</v>
      </c>
      <c r="B9" s="548">
        <v>132502999.99247999</v>
      </c>
      <c r="C9" s="548">
        <v>78520296.291839987</v>
      </c>
      <c r="D9" s="549">
        <f>SUM(B9:C9)</f>
        <v>211023296.28432</v>
      </c>
      <c r="E9" s="548">
        <v>33081613.029999997</v>
      </c>
      <c r="F9" s="549">
        <f>SUM(D9:E9)</f>
        <v>244104909.31432</v>
      </c>
    </row>
    <row r="10" spans="1:11" ht="20.100000000000001" customHeight="1">
      <c r="A10" s="467" t="s">
        <v>610</v>
      </c>
      <c r="B10" s="548">
        <v>16209970.333936</v>
      </c>
      <c r="C10" s="548">
        <v>9607760.1978879999</v>
      </c>
      <c r="D10" s="549">
        <f t="shared" ref="D10:D26" si="0">SUM(B10:C10)</f>
        <v>25817730.531824</v>
      </c>
      <c r="E10" s="548">
        <v>12987819.559999999</v>
      </c>
      <c r="F10" s="549">
        <f t="shared" ref="F10:F26" si="1">SUM(D10:E10)</f>
        <v>38805550.091823995</v>
      </c>
    </row>
    <row r="11" spans="1:11" ht="20.100000000000001" customHeight="1">
      <c r="A11" s="467" t="s">
        <v>82</v>
      </c>
      <c r="B11" s="548">
        <v>14506689.998736003</v>
      </c>
      <c r="C11" s="548">
        <v>8596557.0362880025</v>
      </c>
      <c r="D11" s="549">
        <f t="shared" si="0"/>
        <v>23103247.035024006</v>
      </c>
      <c r="E11" s="548">
        <v>3257119.95</v>
      </c>
      <c r="F11" s="549">
        <f t="shared" si="1"/>
        <v>26360366.985024005</v>
      </c>
    </row>
    <row r="12" spans="1:11" ht="20.100000000000001" customHeight="1">
      <c r="A12" s="467" t="s">
        <v>74</v>
      </c>
      <c r="B12" s="548">
        <v>11714940.057600001</v>
      </c>
      <c r="C12" s="548">
        <v>6942186.7008000007</v>
      </c>
      <c r="D12" s="549">
        <f t="shared" si="0"/>
        <v>18657126.758400001</v>
      </c>
      <c r="E12" s="548">
        <v>1299707.44</v>
      </c>
      <c r="F12" s="549">
        <f t="shared" si="1"/>
        <v>19956834.198400002</v>
      </c>
    </row>
    <row r="13" spans="1:11" ht="20.100000000000001" customHeight="1">
      <c r="A13" s="467" t="s">
        <v>611</v>
      </c>
      <c r="B13" s="548">
        <v>3913935.9161760006</v>
      </c>
      <c r="C13" s="548">
        <v>2319369.4318080004</v>
      </c>
      <c r="D13" s="549">
        <f t="shared" si="0"/>
        <v>6233305.347984001</v>
      </c>
      <c r="E13" s="548">
        <v>238878.32</v>
      </c>
      <c r="F13" s="549">
        <f t="shared" si="1"/>
        <v>6472183.6679840013</v>
      </c>
    </row>
    <row r="14" spans="1:11" ht="20.100000000000001" customHeight="1">
      <c r="A14" s="467" t="s">
        <v>612</v>
      </c>
      <c r="B14" s="548">
        <v>2388250.9385280004</v>
      </c>
      <c r="C14" s="548">
        <v>1415259.8154240001</v>
      </c>
      <c r="D14" s="549">
        <f t="shared" si="0"/>
        <v>3803510.7539520003</v>
      </c>
      <c r="E14" s="548">
        <v>394206.95</v>
      </c>
      <c r="F14" s="549">
        <f t="shared" si="1"/>
        <v>4197717.7039520005</v>
      </c>
    </row>
    <row r="15" spans="1:11" ht="20.100000000000001" customHeight="1">
      <c r="A15" s="467" t="s">
        <v>613</v>
      </c>
      <c r="B15" s="548">
        <v>1169115.3040320002</v>
      </c>
      <c r="C15" s="548">
        <v>692809.06905600009</v>
      </c>
      <c r="D15" s="549">
        <f t="shared" si="0"/>
        <v>1861924.3730880003</v>
      </c>
      <c r="E15" s="548">
        <v>280203.15999999997</v>
      </c>
      <c r="F15" s="549">
        <f t="shared" si="1"/>
        <v>2142127.5330880005</v>
      </c>
    </row>
    <row r="16" spans="1:11" ht="20.100000000000001" customHeight="1">
      <c r="A16" s="467" t="s">
        <v>614</v>
      </c>
      <c r="B16" s="548">
        <v>2885683.7412000005</v>
      </c>
      <c r="C16" s="548">
        <v>1710034.8096</v>
      </c>
      <c r="D16" s="549">
        <f t="shared" si="0"/>
        <v>4595718.5508000003</v>
      </c>
      <c r="E16" s="548">
        <v>2714977.9099999997</v>
      </c>
      <c r="F16" s="549">
        <f t="shared" si="1"/>
        <v>7310696.4607999995</v>
      </c>
    </row>
    <row r="17" spans="1:8" ht="20.100000000000001" customHeight="1">
      <c r="A17" s="466" t="s">
        <v>615</v>
      </c>
      <c r="B17" s="548">
        <v>7833555.1008000001</v>
      </c>
      <c r="C17" s="548">
        <v>4642106.7264</v>
      </c>
      <c r="D17" s="549">
        <f t="shared" si="0"/>
        <v>12475661.827199999</v>
      </c>
      <c r="E17" s="548">
        <v>1649515.6600000001</v>
      </c>
      <c r="F17" s="549">
        <f t="shared" si="1"/>
        <v>14125177.487199999</v>
      </c>
    </row>
    <row r="18" spans="1:8" ht="20.100000000000001" customHeight="1">
      <c r="A18" s="467" t="s">
        <v>616</v>
      </c>
      <c r="B18" s="548">
        <v>1691630.1455039999</v>
      </c>
      <c r="C18" s="548">
        <v>1002447.4936319999</v>
      </c>
      <c r="D18" s="549">
        <f t="shared" si="0"/>
        <v>2694077.6391359996</v>
      </c>
      <c r="E18" s="548">
        <v>204192.44</v>
      </c>
      <c r="F18" s="549">
        <f t="shared" si="1"/>
        <v>2898270.0791359995</v>
      </c>
    </row>
    <row r="19" spans="1:8" ht="20.100000000000001" customHeight="1">
      <c r="A19" s="467" t="s">
        <v>617</v>
      </c>
      <c r="B19" s="548">
        <v>2081431.8588960001</v>
      </c>
      <c r="C19" s="548">
        <v>1233441.1015680002</v>
      </c>
      <c r="D19" s="549">
        <f t="shared" si="0"/>
        <v>3314872.9604640002</v>
      </c>
      <c r="E19" s="548">
        <v>175494.15000000002</v>
      </c>
      <c r="F19" s="549">
        <f t="shared" si="1"/>
        <v>3490367.1104640001</v>
      </c>
    </row>
    <row r="20" spans="1:8" ht="20.100000000000001" customHeight="1">
      <c r="A20" s="467" t="s">
        <v>618</v>
      </c>
      <c r="B20" s="548">
        <v>580609.71072000009</v>
      </c>
      <c r="C20" s="548">
        <v>344065.01376</v>
      </c>
      <c r="D20" s="549">
        <f t="shared" si="0"/>
        <v>924674.72448000009</v>
      </c>
      <c r="E20" s="548">
        <v>6762.25</v>
      </c>
      <c r="F20" s="549">
        <f t="shared" si="1"/>
        <v>931436.97448000009</v>
      </c>
    </row>
    <row r="21" spans="1:8" ht="20.100000000000001" customHeight="1">
      <c r="A21" s="467" t="s">
        <v>619</v>
      </c>
      <c r="B21" s="548">
        <v>1245075.2533440001</v>
      </c>
      <c r="C21" s="548">
        <v>737822.37235200009</v>
      </c>
      <c r="D21" s="549">
        <f t="shared" si="0"/>
        <v>1982897.6256960002</v>
      </c>
      <c r="E21" s="548">
        <v>20800.060000000001</v>
      </c>
      <c r="F21" s="549">
        <f t="shared" si="1"/>
        <v>2003697.6856960002</v>
      </c>
    </row>
    <row r="22" spans="1:8" ht="20.100000000000001" customHeight="1">
      <c r="A22" s="467" t="s">
        <v>620</v>
      </c>
      <c r="B22" s="548">
        <v>289126.944288</v>
      </c>
      <c r="C22" s="548">
        <v>171334.48550400001</v>
      </c>
      <c r="D22" s="549">
        <f t="shared" si="0"/>
        <v>460461.42979199998</v>
      </c>
      <c r="E22" s="548">
        <v>1673.82</v>
      </c>
      <c r="F22" s="549">
        <f t="shared" si="1"/>
        <v>462135.24979199999</v>
      </c>
    </row>
    <row r="23" spans="1:8" ht="20.100000000000001" customHeight="1">
      <c r="A23" s="467" t="s">
        <v>621</v>
      </c>
      <c r="B23" s="548">
        <v>83654.195040000021</v>
      </c>
      <c r="C23" s="548">
        <v>49572.856320000014</v>
      </c>
      <c r="D23" s="549">
        <f t="shared" si="0"/>
        <v>133227.05136000004</v>
      </c>
      <c r="E23" s="548">
        <v>5356.24</v>
      </c>
      <c r="F23" s="549">
        <f t="shared" si="1"/>
        <v>138583.29136000003</v>
      </c>
    </row>
    <row r="24" spans="1:8" ht="20.100000000000001" customHeight="1">
      <c r="A24" s="467" t="s">
        <v>622</v>
      </c>
      <c r="B24" s="548">
        <v>864448.47216000012</v>
      </c>
      <c r="C24" s="548">
        <v>512265.76128000009</v>
      </c>
      <c r="D24" s="549">
        <f t="shared" si="0"/>
        <v>1376714.2334400001</v>
      </c>
      <c r="E24" s="548">
        <v>115992.72</v>
      </c>
      <c r="F24" s="549">
        <f t="shared" si="1"/>
        <v>1492706.9534400001</v>
      </c>
    </row>
    <row r="25" spans="1:8" ht="20.100000000000001" customHeight="1">
      <c r="A25" s="467" t="s">
        <v>623</v>
      </c>
      <c r="B25" s="548">
        <v>4822430</v>
      </c>
      <c r="C25" s="548">
        <v>2143302</v>
      </c>
      <c r="D25" s="549">
        <f t="shared" si="0"/>
        <v>6965732</v>
      </c>
      <c r="E25" s="548"/>
      <c r="F25" s="549">
        <f t="shared" si="1"/>
        <v>6965732</v>
      </c>
    </row>
    <row r="26" spans="1:8" ht="20.100000000000001" customHeight="1">
      <c r="A26" s="467" t="s">
        <v>624</v>
      </c>
      <c r="B26" s="548"/>
      <c r="C26" s="548">
        <v>9936019</v>
      </c>
      <c r="D26" s="549">
        <f t="shared" si="0"/>
        <v>9936019</v>
      </c>
      <c r="E26" s="548">
        <v>5937216</v>
      </c>
      <c r="F26" s="549">
        <f t="shared" si="1"/>
        <v>15873235</v>
      </c>
    </row>
    <row r="27" spans="1:8" ht="12.75" customHeight="1" thickBot="1">
      <c r="A27" s="222"/>
      <c r="B27" s="550"/>
      <c r="C27" s="534"/>
      <c r="D27" s="534"/>
      <c r="E27" s="534"/>
      <c r="F27" s="551"/>
    </row>
    <row r="28" spans="1:8" ht="17.25" thickTop="1" thickBot="1">
      <c r="A28" s="202" t="s">
        <v>15</v>
      </c>
      <c r="B28" s="208">
        <f>SUM(B9:B27)</f>
        <v>204783547.96343994</v>
      </c>
      <c r="C28" s="208">
        <f>SUM(C9:C27)</f>
        <v>130576650.16351999</v>
      </c>
      <c r="D28" s="208">
        <f>SUM(D9:D27)</f>
        <v>335360198.12696004</v>
      </c>
      <c r="E28" s="208">
        <f>SUM(E9:E27)</f>
        <v>62371529.659999989</v>
      </c>
      <c r="F28" s="208">
        <f>SUM(F9:F27)</f>
        <v>397731727.78696007</v>
      </c>
    </row>
    <row r="29" spans="1:8" ht="13.5" thickTop="1">
      <c r="B29" s="179"/>
      <c r="C29" s="179"/>
      <c r="D29" s="179"/>
      <c r="E29" s="179"/>
      <c r="F29" s="235"/>
      <c r="H29" s="179"/>
    </row>
  </sheetData>
  <mergeCells count="4">
    <mergeCell ref="A1:F1"/>
    <mergeCell ref="A3:F3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F51"/>
  <sheetViews>
    <sheetView zoomScale="110" zoomScaleNormal="110" workbookViewId="0" xr3:uid="{11A3ACCB-1F19-5AC9-A611-4158731A345D}">
      <selection activeCell="H6" sqref="H6"/>
    </sheetView>
  </sheetViews>
  <sheetFormatPr defaultColWidth="11.42578125" defaultRowHeight="12.75"/>
  <cols>
    <col min="1" max="1" width="75.42578125" style="174" customWidth="1"/>
    <col min="2" max="2" width="15.7109375" style="174" customWidth="1"/>
    <col min="3" max="3" width="16.140625" style="174" customWidth="1"/>
    <col min="4" max="4" width="15.28515625" style="174" customWidth="1"/>
    <col min="5" max="5" width="2" style="174" customWidth="1"/>
    <col min="6" max="16384" width="11.42578125" style="174"/>
  </cols>
  <sheetData>
    <row r="1" spans="1:6" ht="15.75">
      <c r="A1" s="598" t="s">
        <v>625</v>
      </c>
      <c r="B1" s="598"/>
      <c r="C1" s="598"/>
      <c r="D1" s="598"/>
    </row>
    <row r="2" spans="1:6" ht="16.5">
      <c r="A2" s="597" t="s">
        <v>1</v>
      </c>
      <c r="B2" s="597"/>
      <c r="C2" s="597"/>
      <c r="D2" s="597"/>
      <c r="E2" s="478"/>
      <c r="F2" s="478"/>
    </row>
    <row r="3" spans="1:6" ht="36.75" customHeight="1">
      <c r="A3" s="699"/>
      <c r="B3" s="699"/>
      <c r="C3" s="699"/>
      <c r="D3" s="699"/>
    </row>
    <row r="4" spans="1:6" ht="14.25" customHeight="1">
      <c r="A4" s="599" t="s">
        <v>3</v>
      </c>
      <c r="B4" s="599"/>
      <c r="C4" s="599"/>
      <c r="D4" s="599"/>
    </row>
    <row r="5" spans="1:6" ht="3.75" customHeight="1"/>
    <row r="6" spans="1:6" ht="9.75" customHeight="1" thickBot="1"/>
    <row r="7" spans="1:6" ht="31.5" customHeight="1" thickTop="1" thickBot="1">
      <c r="A7" s="220" t="s">
        <v>154</v>
      </c>
      <c r="B7" s="220" t="s">
        <v>626</v>
      </c>
      <c r="C7" s="220" t="s">
        <v>627</v>
      </c>
      <c r="D7" s="296" t="s">
        <v>15</v>
      </c>
    </row>
    <row r="8" spans="1:6" ht="20.100000000000001" hidden="1" customHeight="1">
      <c r="A8" s="466" t="s">
        <v>628</v>
      </c>
      <c r="B8" s="468"/>
      <c r="C8" s="468"/>
      <c r="D8" s="228">
        <f t="shared" ref="D8:D24" si="0">SUM(B8:C8)</f>
        <v>0</v>
      </c>
    </row>
    <row r="9" spans="1:6" ht="20.100000000000001" hidden="1" customHeight="1">
      <c r="A9" s="467" t="s">
        <v>629</v>
      </c>
      <c r="B9" s="468"/>
      <c r="C9" s="468"/>
      <c r="D9" s="228">
        <f t="shared" si="0"/>
        <v>0</v>
      </c>
    </row>
    <row r="10" spans="1:6" ht="20.100000000000001" hidden="1" customHeight="1">
      <c r="A10" s="467" t="s">
        <v>630</v>
      </c>
      <c r="B10" s="468"/>
      <c r="C10" s="468"/>
      <c r="D10" s="228">
        <f t="shared" si="0"/>
        <v>0</v>
      </c>
    </row>
    <row r="11" spans="1:6" ht="17.100000000000001" customHeight="1" thickTop="1">
      <c r="A11" s="467" t="s">
        <v>631</v>
      </c>
      <c r="B11" s="468">
        <v>104569696</v>
      </c>
      <c r="C11" s="468">
        <v>104569696</v>
      </c>
      <c r="D11" s="228">
        <f t="shared" si="0"/>
        <v>209139392</v>
      </c>
    </row>
    <row r="12" spans="1:6" ht="17.100000000000001" customHeight="1">
      <c r="A12" s="467" t="s">
        <v>632</v>
      </c>
      <c r="B12" s="468">
        <v>45881314</v>
      </c>
      <c r="C12" s="468">
        <v>68821971</v>
      </c>
      <c r="D12" s="228">
        <f t="shared" si="0"/>
        <v>114703285</v>
      </c>
    </row>
    <row r="13" spans="1:6" ht="17.100000000000001" customHeight="1">
      <c r="A13" s="466" t="s">
        <v>633</v>
      </c>
      <c r="B13" s="468">
        <v>197038016</v>
      </c>
      <c r="C13" s="468">
        <v>179038017</v>
      </c>
      <c r="D13" s="228">
        <f t="shared" si="0"/>
        <v>376076033</v>
      </c>
    </row>
    <row r="14" spans="1:6" ht="17.100000000000001" customHeight="1">
      <c r="A14" s="466" t="s">
        <v>634</v>
      </c>
      <c r="B14" s="468">
        <v>40166068</v>
      </c>
      <c r="C14" s="468">
        <v>40166068</v>
      </c>
      <c r="D14" s="228">
        <f t="shared" si="0"/>
        <v>80332136</v>
      </c>
    </row>
    <row r="15" spans="1:6" ht="17.100000000000001" customHeight="1">
      <c r="A15" s="466" t="s">
        <v>635</v>
      </c>
      <c r="B15" s="468">
        <v>28694760</v>
      </c>
      <c r="C15" s="468">
        <v>28694760</v>
      </c>
      <c r="D15" s="228">
        <f t="shared" si="0"/>
        <v>57389520</v>
      </c>
    </row>
    <row r="16" spans="1:6" ht="17.100000000000001" customHeight="1">
      <c r="A16" s="466" t="s">
        <v>636</v>
      </c>
      <c r="B16" s="468">
        <v>23711896</v>
      </c>
      <c r="C16" s="468">
        <v>23711896</v>
      </c>
      <c r="D16" s="228">
        <f t="shared" si="0"/>
        <v>47423792</v>
      </c>
    </row>
    <row r="17" spans="1:4" ht="17.100000000000001" customHeight="1">
      <c r="A17" s="466" t="s">
        <v>637</v>
      </c>
      <c r="B17" s="468">
        <v>7643006</v>
      </c>
      <c r="C17" s="468">
        <v>7643006</v>
      </c>
      <c r="D17" s="228">
        <f t="shared" si="0"/>
        <v>15286012</v>
      </c>
    </row>
    <row r="18" spans="1:4" ht="17.100000000000001" customHeight="1">
      <c r="A18" s="467" t="s">
        <v>638</v>
      </c>
      <c r="B18" s="468">
        <v>220605797</v>
      </c>
      <c r="C18" s="468">
        <v>516939775</v>
      </c>
      <c r="D18" s="228">
        <f t="shared" si="0"/>
        <v>737545572</v>
      </c>
    </row>
    <row r="19" spans="1:4" ht="17.100000000000001" customHeight="1">
      <c r="A19" s="467" t="s">
        <v>639</v>
      </c>
      <c r="B19" s="468">
        <v>163042559</v>
      </c>
      <c r="C19" s="468">
        <v>295500667</v>
      </c>
      <c r="D19" s="228">
        <f t="shared" si="0"/>
        <v>458543226</v>
      </c>
    </row>
    <row r="20" spans="1:4" ht="17.100000000000001" customHeight="1">
      <c r="A20" s="467" t="s">
        <v>640</v>
      </c>
      <c r="B20" s="468">
        <v>28006594</v>
      </c>
      <c r="C20" s="468">
        <v>28006594</v>
      </c>
      <c r="D20" s="228">
        <f t="shared" si="0"/>
        <v>56013188</v>
      </c>
    </row>
    <row r="21" spans="1:4" ht="17.100000000000001" customHeight="1">
      <c r="A21" s="467" t="s">
        <v>641</v>
      </c>
      <c r="B21" s="468">
        <v>6590802</v>
      </c>
      <c r="C21" s="468">
        <v>6590802</v>
      </c>
      <c r="D21" s="228">
        <f t="shared" si="0"/>
        <v>13181604</v>
      </c>
    </row>
    <row r="22" spans="1:4" ht="17.100000000000001" customHeight="1">
      <c r="A22" s="467" t="s">
        <v>642</v>
      </c>
      <c r="B22" s="468">
        <v>4100000</v>
      </c>
      <c r="C22" s="468">
        <v>4100000</v>
      </c>
      <c r="D22" s="228">
        <f t="shared" si="0"/>
        <v>8200000</v>
      </c>
    </row>
    <row r="23" spans="1:4" ht="17.100000000000001" customHeight="1">
      <c r="A23" s="466" t="s">
        <v>643</v>
      </c>
      <c r="B23" s="468">
        <v>15000000</v>
      </c>
      <c r="C23" s="468">
        <v>24300000</v>
      </c>
      <c r="D23" s="228">
        <f t="shared" si="0"/>
        <v>39300000</v>
      </c>
    </row>
    <row r="24" spans="1:4" ht="17.100000000000001" customHeight="1">
      <c r="A24" s="466" t="s">
        <v>644</v>
      </c>
      <c r="B24" s="468">
        <v>16534888</v>
      </c>
      <c r="C24" s="468">
        <v>16534888</v>
      </c>
      <c r="D24" s="228">
        <f t="shared" si="0"/>
        <v>33069776</v>
      </c>
    </row>
    <row r="25" spans="1:4" ht="17.100000000000001" customHeight="1">
      <c r="A25" s="532" t="s">
        <v>645</v>
      </c>
      <c r="B25" s="468">
        <v>18068931</v>
      </c>
      <c r="C25" s="468">
        <v>24488022</v>
      </c>
      <c r="D25" s="228">
        <f t="shared" ref="D25:D43" si="1">SUM(B25:C25)</f>
        <v>42556953</v>
      </c>
    </row>
    <row r="26" spans="1:4" ht="17.100000000000001" customHeight="1">
      <c r="A26" s="532" t="s">
        <v>646</v>
      </c>
      <c r="B26" s="468">
        <v>9000000</v>
      </c>
      <c r="C26" s="468">
        <v>8853975</v>
      </c>
      <c r="D26" s="228">
        <f t="shared" si="1"/>
        <v>17853975</v>
      </c>
    </row>
    <row r="27" spans="1:4" ht="17.100000000000001" customHeight="1">
      <c r="A27" s="532" t="s">
        <v>647</v>
      </c>
      <c r="B27" s="468">
        <v>2815205</v>
      </c>
      <c r="C27" s="468">
        <v>3468507</v>
      </c>
      <c r="D27" s="228">
        <f t="shared" si="1"/>
        <v>6283712</v>
      </c>
    </row>
    <row r="28" spans="1:4" ht="17.100000000000001" customHeight="1">
      <c r="A28" s="532" t="s">
        <v>648</v>
      </c>
      <c r="B28" s="468">
        <v>5000000</v>
      </c>
      <c r="C28" s="468">
        <v>15000000</v>
      </c>
      <c r="D28" s="228">
        <f t="shared" si="1"/>
        <v>20000000</v>
      </c>
    </row>
    <row r="29" spans="1:4" ht="17.100000000000001" customHeight="1">
      <c r="A29" s="467" t="s">
        <v>649</v>
      </c>
      <c r="B29" s="468">
        <v>504000</v>
      </c>
      <c r="C29" s="468">
        <v>504000</v>
      </c>
      <c r="D29" s="228">
        <f t="shared" ref="D29:D36" si="2">SUM(B29:C29)</f>
        <v>1008000</v>
      </c>
    </row>
    <row r="30" spans="1:4" ht="17.100000000000001" customHeight="1">
      <c r="A30" s="467" t="s">
        <v>650</v>
      </c>
      <c r="B30" s="468">
        <v>1200000</v>
      </c>
      <c r="C30" s="468">
        <v>900000</v>
      </c>
      <c r="D30" s="228">
        <f t="shared" si="2"/>
        <v>2100000</v>
      </c>
    </row>
    <row r="31" spans="1:4" ht="17.100000000000001" customHeight="1">
      <c r="A31" s="467" t="s">
        <v>651</v>
      </c>
      <c r="B31" s="468">
        <v>150000</v>
      </c>
      <c r="C31" s="468">
        <v>150000</v>
      </c>
      <c r="D31" s="228">
        <f t="shared" si="2"/>
        <v>300000</v>
      </c>
    </row>
    <row r="32" spans="1:4" ht="17.100000000000001" customHeight="1">
      <c r="A32" s="467" t="s">
        <v>652</v>
      </c>
      <c r="B32" s="468">
        <v>520000</v>
      </c>
      <c r="C32" s="468">
        <v>520000</v>
      </c>
      <c r="D32" s="228">
        <f t="shared" si="2"/>
        <v>1040000</v>
      </c>
    </row>
    <row r="33" spans="1:4" ht="17.100000000000001" customHeight="1">
      <c r="A33" s="467" t="s">
        <v>653</v>
      </c>
      <c r="B33" s="468">
        <v>150000</v>
      </c>
      <c r="C33" s="468">
        <v>150000</v>
      </c>
      <c r="D33" s="228">
        <f t="shared" si="2"/>
        <v>300000</v>
      </c>
    </row>
    <row r="34" spans="1:4" ht="17.100000000000001" customHeight="1">
      <c r="A34" s="467" t="s">
        <v>654</v>
      </c>
      <c r="B34" s="468">
        <v>150000</v>
      </c>
      <c r="C34" s="468">
        <v>150000</v>
      </c>
      <c r="D34" s="228">
        <f t="shared" si="2"/>
        <v>300000</v>
      </c>
    </row>
    <row r="35" spans="1:4" ht="30" customHeight="1">
      <c r="A35" s="532" t="s">
        <v>655</v>
      </c>
      <c r="B35" s="468">
        <v>1500000</v>
      </c>
      <c r="C35" s="468">
        <v>1500000</v>
      </c>
      <c r="D35" s="228">
        <f t="shared" si="2"/>
        <v>3000000</v>
      </c>
    </row>
    <row r="36" spans="1:4" ht="16.5" customHeight="1">
      <c r="A36" s="532" t="s">
        <v>656</v>
      </c>
      <c r="B36" s="468">
        <v>250000</v>
      </c>
      <c r="C36" s="468">
        <v>400000</v>
      </c>
      <c r="D36" s="228">
        <f t="shared" si="2"/>
        <v>650000</v>
      </c>
    </row>
    <row r="37" spans="1:4" ht="16.5" customHeight="1">
      <c r="A37" s="467" t="s">
        <v>657</v>
      </c>
      <c r="B37" s="468">
        <v>15000000</v>
      </c>
      <c r="C37" s="468">
        <v>250000000</v>
      </c>
      <c r="D37" s="228">
        <f>SUM(B37:C37)</f>
        <v>265000000</v>
      </c>
    </row>
    <row r="38" spans="1:4" ht="17.100000000000001" customHeight="1">
      <c r="A38" s="467" t="s">
        <v>658</v>
      </c>
      <c r="B38" s="468">
        <v>26930471</v>
      </c>
      <c r="C38" s="468">
        <v>107721885</v>
      </c>
      <c r="D38" s="228">
        <f>SUM(B38:C38)</f>
        <v>134652356</v>
      </c>
    </row>
    <row r="39" spans="1:4" ht="17.100000000000001" customHeight="1">
      <c r="A39" s="466" t="s">
        <v>659</v>
      </c>
      <c r="B39" s="468">
        <v>151246275</v>
      </c>
      <c r="C39" s="468">
        <v>183938159</v>
      </c>
      <c r="D39" s="228">
        <f t="shared" si="1"/>
        <v>335184434</v>
      </c>
    </row>
    <row r="40" spans="1:4" ht="17.100000000000001" customHeight="1">
      <c r="A40" s="466" t="s">
        <v>660</v>
      </c>
      <c r="B40" s="468">
        <v>3677762</v>
      </c>
      <c r="C40" s="468">
        <v>3677762</v>
      </c>
      <c r="D40" s="228">
        <f t="shared" si="1"/>
        <v>7355524</v>
      </c>
    </row>
    <row r="41" spans="1:4" ht="17.100000000000001" customHeight="1">
      <c r="A41" s="467" t="s">
        <v>661</v>
      </c>
      <c r="B41" s="468">
        <v>60000000</v>
      </c>
      <c r="C41" s="468">
        <v>292941176</v>
      </c>
      <c r="D41" s="228">
        <f t="shared" si="1"/>
        <v>352941176</v>
      </c>
    </row>
    <row r="42" spans="1:4" ht="17.100000000000001" customHeight="1">
      <c r="A42" s="466" t="s">
        <v>662</v>
      </c>
      <c r="B42" s="468">
        <v>5000000</v>
      </c>
      <c r="C42" s="468">
        <v>6666667</v>
      </c>
      <c r="D42" s="228">
        <f t="shared" si="1"/>
        <v>11666667</v>
      </c>
    </row>
    <row r="43" spans="1:4" ht="17.100000000000001" customHeight="1">
      <c r="A43" s="466" t="s">
        <v>663</v>
      </c>
      <c r="B43" s="468">
        <v>5000000</v>
      </c>
      <c r="C43" s="468">
        <v>11427018</v>
      </c>
      <c r="D43" s="228">
        <f t="shared" si="1"/>
        <v>16427018</v>
      </c>
    </row>
    <row r="44" spans="1:4" ht="17.100000000000001" customHeight="1">
      <c r="A44" s="466" t="s">
        <v>664</v>
      </c>
      <c r="B44" s="468">
        <v>5000000</v>
      </c>
      <c r="C44" s="468">
        <v>2000000</v>
      </c>
      <c r="D44" s="228">
        <f>SUM(B44:C44)</f>
        <v>7000000</v>
      </c>
    </row>
    <row r="45" spans="1:4" ht="17.100000000000001" customHeight="1">
      <c r="A45" s="532" t="s">
        <v>665</v>
      </c>
      <c r="B45" s="468">
        <v>2560000</v>
      </c>
      <c r="C45" s="468">
        <v>16604472</v>
      </c>
      <c r="D45" s="228">
        <f>SUM(B45:C45)</f>
        <v>19164472</v>
      </c>
    </row>
    <row r="46" spans="1:4" ht="17.100000000000001" customHeight="1">
      <c r="A46" s="532" t="s">
        <v>666</v>
      </c>
      <c r="B46" s="468">
        <v>6233446</v>
      </c>
      <c r="C46" s="468">
        <v>24933784</v>
      </c>
      <c r="D46" s="228">
        <f>SUM(B46:C46)</f>
        <v>31167230</v>
      </c>
    </row>
    <row r="47" spans="1:4" ht="27.75" customHeight="1">
      <c r="A47" s="532" t="s">
        <v>667</v>
      </c>
      <c r="B47" s="468">
        <v>500000</v>
      </c>
      <c r="C47" s="468">
        <v>1620000</v>
      </c>
      <c r="D47" s="228">
        <f>SUM(B47:C47)</f>
        <v>2120000</v>
      </c>
    </row>
    <row r="48" spans="1:4" ht="6.75" customHeight="1" thickBot="1">
      <c r="A48" s="222"/>
      <c r="B48" s="229"/>
      <c r="C48" s="226"/>
      <c r="D48" s="224"/>
    </row>
    <row r="49" spans="1:4" ht="17.25" thickTop="1" thickBot="1">
      <c r="A49" s="202" t="s">
        <v>15</v>
      </c>
      <c r="B49" s="537">
        <f>SUM(B8:B48)</f>
        <v>1222041486</v>
      </c>
      <c r="C49" s="537">
        <f>SUM(C8:C48)</f>
        <v>2302233567</v>
      </c>
      <c r="D49" s="537">
        <f>SUM(D8:D48)</f>
        <v>3524275053</v>
      </c>
    </row>
    <row r="50" spans="1:4" ht="13.5" thickTop="1">
      <c r="B50" s="179"/>
      <c r="C50" s="179"/>
      <c r="D50" s="235"/>
    </row>
    <row r="51" spans="1:4" ht="18" customHeight="1">
      <c r="A51" s="700" t="s">
        <v>668</v>
      </c>
      <c r="B51" s="700"/>
      <c r="C51" s="700"/>
      <c r="D51" s="700"/>
    </row>
  </sheetData>
  <mergeCells count="5">
    <mergeCell ref="A1:D1"/>
    <mergeCell ref="A3:D3"/>
    <mergeCell ref="A4:D4"/>
    <mergeCell ref="A2:D2"/>
    <mergeCell ref="A51:D51"/>
  </mergeCells>
  <printOptions horizontalCentered="1"/>
  <pageMargins left="0.11811023622047245" right="0.11811023622047245" top="0.35433070866141736" bottom="0.35433070866141736" header="0.31496062992125984" footer="0.31496062992125984"/>
  <pageSetup scale="83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J157"/>
  <sheetViews>
    <sheetView tabSelected="1" topLeftCell="A58" workbookViewId="0" xr3:uid="{F1CDC194-CB96-5A2D-8E84-222F42300CFA}">
      <selection activeCell="B92" sqref="B92"/>
    </sheetView>
  </sheetViews>
  <sheetFormatPr defaultRowHeight="12.75"/>
  <cols>
    <col min="1" max="1" width="1" customWidth="1"/>
    <col min="2" max="2" width="89.7109375" customWidth="1"/>
    <col min="3" max="3" width="16" customWidth="1"/>
    <col min="4" max="4" width="15.28515625" customWidth="1"/>
    <col min="5" max="5" width="16" customWidth="1"/>
    <col min="6" max="256" width="11.42578125" customWidth="1"/>
  </cols>
  <sheetData>
    <row r="1" spans="1:10" ht="18">
      <c r="B1" s="701" t="s">
        <v>669</v>
      </c>
      <c r="C1" s="701"/>
      <c r="D1" s="701"/>
      <c r="E1" s="701"/>
    </row>
    <row r="2" spans="1:10" ht="18">
      <c r="B2" s="702" t="s">
        <v>1</v>
      </c>
      <c r="C2" s="702"/>
      <c r="D2" s="702"/>
      <c r="E2" s="702"/>
    </row>
    <row r="3" spans="1:10" ht="23.25" customHeight="1">
      <c r="B3" s="703" t="s">
        <v>670</v>
      </c>
      <c r="C3" s="703"/>
      <c r="D3" s="703"/>
      <c r="E3" s="703"/>
      <c r="F3" s="586"/>
      <c r="G3" s="586"/>
      <c r="H3" s="587"/>
      <c r="I3" s="587"/>
      <c r="J3" s="587"/>
    </row>
    <row r="4" spans="1:10" ht="15.75">
      <c r="A4" s="704" t="s">
        <v>508</v>
      </c>
      <c r="B4" s="704"/>
      <c r="C4" s="704"/>
      <c r="D4" s="704"/>
      <c r="E4" s="704"/>
    </row>
    <row r="5" spans="1:10" ht="10.5" customHeight="1" thickBot="1">
      <c r="A5" s="558"/>
      <c r="B5" s="558"/>
      <c r="C5" s="558"/>
      <c r="D5" s="558"/>
      <c r="E5" s="558"/>
    </row>
    <row r="6" spans="1:10" ht="15.75" thickTop="1">
      <c r="A6" s="559"/>
      <c r="B6" s="705" t="s">
        <v>671</v>
      </c>
      <c r="C6" s="707" t="s">
        <v>626</v>
      </c>
      <c r="D6" s="707" t="s">
        <v>627</v>
      </c>
      <c r="E6" s="709" t="s">
        <v>15</v>
      </c>
    </row>
    <row r="7" spans="1:10" ht="15.75" thickBot="1">
      <c r="A7" s="560"/>
      <c r="B7" s="706"/>
      <c r="C7" s="708"/>
      <c r="D7" s="708"/>
      <c r="E7" s="710"/>
    </row>
    <row r="8" spans="1:10" ht="8.1" customHeight="1" thickTop="1">
      <c r="A8" s="558"/>
      <c r="B8" s="561"/>
      <c r="C8" s="562"/>
      <c r="D8" s="562"/>
      <c r="E8" s="563"/>
    </row>
    <row r="9" spans="1:10" ht="15">
      <c r="B9" s="564" t="s">
        <v>672</v>
      </c>
      <c r="C9" s="565">
        <v>196010915</v>
      </c>
      <c r="D9" s="565"/>
      <c r="E9" s="566">
        <f>SUM(C9:D9)</f>
        <v>196010915</v>
      </c>
    </row>
    <row r="10" spans="1:10" ht="8.1" customHeight="1">
      <c r="B10" s="568"/>
      <c r="C10" s="569"/>
      <c r="D10" s="569"/>
      <c r="E10" s="570"/>
    </row>
    <row r="11" spans="1:10" ht="15">
      <c r="B11" s="564" t="s">
        <v>511</v>
      </c>
      <c r="C11" s="565">
        <f>SUM(C12:C18)</f>
        <v>391354330</v>
      </c>
      <c r="D11" s="565">
        <f>SUM(D12:D18)</f>
        <v>48822007</v>
      </c>
      <c r="E11" s="566">
        <f>SUM(C11:D11)</f>
        <v>440176337</v>
      </c>
    </row>
    <row r="12" spans="1:10" ht="14.25">
      <c r="B12" s="571" t="s">
        <v>673</v>
      </c>
      <c r="C12" s="572">
        <v>302547563</v>
      </c>
      <c r="D12" s="572"/>
      <c r="E12" s="573">
        <f>SUM(C12:D12)</f>
        <v>302547563</v>
      </c>
    </row>
    <row r="13" spans="1:10" ht="15">
      <c r="B13" s="564" t="s">
        <v>674</v>
      </c>
      <c r="C13" s="565"/>
      <c r="D13" s="565"/>
      <c r="E13" s="573"/>
    </row>
    <row r="14" spans="1:10" ht="14.25">
      <c r="B14" s="567" t="s">
        <v>675</v>
      </c>
      <c r="C14" s="574">
        <v>6507300</v>
      </c>
      <c r="D14" s="574"/>
      <c r="E14" s="573">
        <f>SUM(C14:D14)</f>
        <v>6507300</v>
      </c>
    </row>
    <row r="15" spans="1:10" ht="14.25">
      <c r="B15" s="567" t="s">
        <v>676</v>
      </c>
      <c r="C15" s="574">
        <v>64380608</v>
      </c>
      <c r="D15" s="574">
        <v>48822007</v>
      </c>
      <c r="E15" s="573">
        <f>SUM(C15:D15)</f>
        <v>113202615</v>
      </c>
    </row>
    <row r="16" spans="1:10" ht="14.25">
      <c r="B16" s="567" t="s">
        <v>677</v>
      </c>
      <c r="C16" s="574">
        <v>9660629</v>
      </c>
      <c r="D16" s="574"/>
      <c r="E16" s="573">
        <f>SUM(C16:D16)</f>
        <v>9660629</v>
      </c>
    </row>
    <row r="17" spans="2:5" ht="14.25">
      <c r="B17" s="567" t="s">
        <v>515</v>
      </c>
      <c r="C17" s="574">
        <v>5803353</v>
      </c>
      <c r="D17" s="574"/>
      <c r="E17" s="573">
        <f>SUM(C17:D17)</f>
        <v>5803353</v>
      </c>
    </row>
    <row r="18" spans="2:5" ht="14.25">
      <c r="B18" s="567" t="s">
        <v>678</v>
      </c>
      <c r="C18" s="574">
        <v>2454877</v>
      </c>
      <c r="D18" s="574"/>
      <c r="E18" s="573">
        <f>SUM(C18:D18)</f>
        <v>2454877</v>
      </c>
    </row>
    <row r="19" spans="2:5" ht="8.1" customHeight="1">
      <c r="B19" s="568"/>
      <c r="C19" s="569"/>
      <c r="D19" s="569"/>
      <c r="E19" s="570"/>
    </row>
    <row r="20" spans="2:5" ht="15">
      <c r="B20" s="564" t="s">
        <v>679</v>
      </c>
      <c r="C20" s="565">
        <v>238272587</v>
      </c>
      <c r="D20" s="565"/>
      <c r="E20" s="566">
        <f>SUM(C20:D20)</f>
        <v>238272587</v>
      </c>
    </row>
    <row r="21" spans="2:5" ht="8.1" customHeight="1">
      <c r="B21" s="568"/>
      <c r="C21" s="569"/>
      <c r="D21" s="569"/>
      <c r="E21" s="570"/>
    </row>
    <row r="22" spans="2:5" ht="15">
      <c r="B22" s="564" t="s">
        <v>680</v>
      </c>
      <c r="C22" s="565">
        <v>159193616</v>
      </c>
      <c r="D22" s="565"/>
      <c r="E22" s="566">
        <f>SUM(C22:D22)</f>
        <v>159193616</v>
      </c>
    </row>
    <row r="23" spans="2:5" ht="8.1" customHeight="1">
      <c r="B23" s="568"/>
      <c r="C23" s="569"/>
      <c r="D23" s="569"/>
      <c r="E23" s="570"/>
    </row>
    <row r="24" spans="2:5" ht="15">
      <c r="B24" s="564" t="s">
        <v>519</v>
      </c>
      <c r="C24" s="565">
        <v>56155264</v>
      </c>
      <c r="D24" s="565"/>
      <c r="E24" s="566">
        <f>SUM(C24:D24)</f>
        <v>56155264</v>
      </c>
    </row>
    <row r="25" spans="2:5" ht="8.1" customHeight="1">
      <c r="B25" s="568"/>
      <c r="C25" s="569"/>
      <c r="D25" s="569"/>
      <c r="E25" s="570"/>
    </row>
    <row r="26" spans="2:5" ht="15">
      <c r="B26" s="564" t="s">
        <v>681</v>
      </c>
      <c r="C26" s="565">
        <v>32884368</v>
      </c>
      <c r="D26" s="565"/>
      <c r="E26" s="566">
        <f>SUM(C26:D26)</f>
        <v>32884368</v>
      </c>
    </row>
    <row r="27" spans="2:5" ht="8.1" customHeight="1">
      <c r="B27" s="568"/>
      <c r="C27" s="569"/>
      <c r="D27" s="569"/>
      <c r="E27" s="570"/>
    </row>
    <row r="28" spans="2:5" ht="15">
      <c r="B28" s="564" t="s">
        <v>521</v>
      </c>
      <c r="C28" s="565">
        <v>434445660</v>
      </c>
      <c r="D28" s="565">
        <v>4559646779</v>
      </c>
      <c r="E28" s="566">
        <f>SUM(C28:D28)</f>
        <v>4994092439</v>
      </c>
    </row>
    <row r="29" spans="2:5" ht="8.1" customHeight="1">
      <c r="B29" s="568"/>
      <c r="C29" s="569"/>
      <c r="D29" s="569"/>
      <c r="E29" s="570"/>
    </row>
    <row r="30" spans="2:5" ht="15">
      <c r="B30" s="564" t="s">
        <v>682</v>
      </c>
      <c r="C30" s="565">
        <v>117362215</v>
      </c>
      <c r="D30" s="565">
        <v>49149025</v>
      </c>
      <c r="E30" s="566">
        <f>SUM(C30:D30)</f>
        <v>166511240</v>
      </c>
    </row>
    <row r="31" spans="2:5" ht="8.1" customHeight="1">
      <c r="B31" s="568"/>
      <c r="C31" s="569"/>
      <c r="D31" s="569"/>
      <c r="E31" s="570"/>
    </row>
    <row r="32" spans="2:5" ht="15">
      <c r="B32" s="564" t="s">
        <v>523</v>
      </c>
      <c r="C32" s="565">
        <v>284511393</v>
      </c>
      <c r="D32" s="565">
        <v>25000000</v>
      </c>
      <c r="E32" s="566">
        <f>SUM(C32:D32)</f>
        <v>309511393</v>
      </c>
    </row>
    <row r="33" spans="2:5" ht="14.25">
      <c r="B33" s="571" t="s">
        <v>683</v>
      </c>
      <c r="C33" s="574">
        <f>284511393-C35</f>
        <v>279807318</v>
      </c>
      <c r="D33" s="574">
        <v>25000000</v>
      </c>
      <c r="E33" s="573">
        <f>SUM(C33:D33)</f>
        <v>304807318</v>
      </c>
    </row>
    <row r="34" spans="2:5" ht="15">
      <c r="B34" s="564" t="s">
        <v>674</v>
      </c>
      <c r="C34" s="575"/>
      <c r="D34" s="575"/>
      <c r="E34" s="573"/>
    </row>
    <row r="35" spans="2:5" ht="14.25">
      <c r="B35" s="567" t="s">
        <v>684</v>
      </c>
      <c r="C35" s="574">
        <v>4704075</v>
      </c>
      <c r="D35" s="574"/>
      <c r="E35" s="573">
        <f>SUM(C35:D35)</f>
        <v>4704075</v>
      </c>
    </row>
    <row r="36" spans="2:5" ht="8.1" customHeight="1">
      <c r="B36" s="568"/>
      <c r="C36" s="575"/>
      <c r="D36" s="575"/>
      <c r="E36" s="576"/>
    </row>
    <row r="37" spans="2:5" ht="15">
      <c r="B37" s="564" t="s">
        <v>685</v>
      </c>
      <c r="C37" s="565">
        <f>SUM(C38:C41)</f>
        <v>177717501</v>
      </c>
      <c r="D37" s="565"/>
      <c r="E37" s="566">
        <f>SUM(C37:D37)</f>
        <v>177717501</v>
      </c>
    </row>
    <row r="38" spans="2:5" ht="14.25">
      <c r="B38" s="571" t="s">
        <v>686</v>
      </c>
      <c r="C38" s="574">
        <v>173305305</v>
      </c>
      <c r="D38" s="574"/>
      <c r="E38" s="573">
        <f>SUM(C38:D38)</f>
        <v>173305305</v>
      </c>
    </row>
    <row r="39" spans="2:5" ht="15">
      <c r="B39" s="564" t="s">
        <v>674</v>
      </c>
      <c r="C39" s="575"/>
      <c r="D39" s="575"/>
      <c r="E39" s="573"/>
    </row>
    <row r="40" spans="2:5" ht="14.25">
      <c r="B40" s="567" t="s">
        <v>687</v>
      </c>
      <c r="C40" s="574">
        <v>2131677</v>
      </c>
      <c r="D40" s="574"/>
      <c r="E40" s="573">
        <f>SUM(C40:D40)</f>
        <v>2131677</v>
      </c>
    </row>
    <row r="41" spans="2:5" ht="14.25">
      <c r="B41" s="567" t="s">
        <v>527</v>
      </c>
      <c r="C41" s="574">
        <v>2280519</v>
      </c>
      <c r="D41" s="574"/>
      <c r="E41" s="573">
        <f>SUM(C41:D41)</f>
        <v>2280519</v>
      </c>
    </row>
    <row r="42" spans="2:5" ht="8.1" customHeight="1">
      <c r="B42" s="568"/>
      <c r="C42" s="569"/>
      <c r="D42" s="569"/>
      <c r="E42" s="570"/>
    </row>
    <row r="43" spans="2:5" ht="15">
      <c r="B43" s="564" t="s">
        <v>688</v>
      </c>
      <c r="C43" s="565">
        <v>15983764</v>
      </c>
      <c r="D43" s="565"/>
      <c r="E43" s="566">
        <f>SUM(C43:D43)</f>
        <v>15983764</v>
      </c>
    </row>
    <row r="44" spans="2:5" ht="8.1" customHeight="1">
      <c r="B44" s="568"/>
      <c r="C44" s="569"/>
      <c r="D44" s="569"/>
      <c r="E44" s="570"/>
    </row>
    <row r="45" spans="2:5" ht="15">
      <c r="B45" s="564" t="s">
        <v>689</v>
      </c>
      <c r="C45" s="565">
        <f>SUM(C46:C49)</f>
        <v>50253429</v>
      </c>
      <c r="D45" s="565"/>
      <c r="E45" s="566">
        <f>SUM(C45:D45)</f>
        <v>50253429</v>
      </c>
    </row>
    <row r="46" spans="2:5" ht="14.25">
      <c r="B46" s="571" t="s">
        <v>690</v>
      </c>
      <c r="C46" s="574">
        <f>50253429-C48-C49</f>
        <v>40528289</v>
      </c>
      <c r="D46" s="574"/>
      <c r="E46" s="573">
        <f>SUM(C46:D46)</f>
        <v>40528289</v>
      </c>
    </row>
    <row r="47" spans="2:5" ht="15">
      <c r="B47" s="564" t="s">
        <v>674</v>
      </c>
      <c r="C47" s="575"/>
      <c r="D47" s="575"/>
      <c r="E47" s="573"/>
    </row>
    <row r="48" spans="2:5" ht="14.25">
      <c r="B48" s="577" t="s">
        <v>691</v>
      </c>
      <c r="C48" s="574">
        <v>6384035</v>
      </c>
      <c r="D48" s="574"/>
      <c r="E48" s="573">
        <f>SUM(C48:D48)</f>
        <v>6384035</v>
      </c>
    </row>
    <row r="49" spans="2:5" ht="14.25">
      <c r="B49" s="577" t="s">
        <v>531</v>
      </c>
      <c r="C49" s="574">
        <v>3341105</v>
      </c>
      <c r="D49" s="574"/>
      <c r="E49" s="573">
        <f>SUM(C49:D49)</f>
        <v>3341105</v>
      </c>
    </row>
    <row r="50" spans="2:5" ht="8.1" customHeight="1">
      <c r="B50" s="568"/>
      <c r="C50" s="569"/>
      <c r="D50" s="569"/>
      <c r="E50" s="570"/>
    </row>
    <row r="51" spans="2:5" ht="15">
      <c r="B51" s="564" t="s">
        <v>532</v>
      </c>
      <c r="C51" s="565">
        <v>131691434</v>
      </c>
      <c r="D51" s="565">
        <v>26604472</v>
      </c>
      <c r="E51" s="566">
        <f>SUM(C51:D51)</f>
        <v>158295906</v>
      </c>
    </row>
    <row r="52" spans="2:5" ht="8.1" customHeight="1">
      <c r="B52" s="568"/>
      <c r="C52" s="569"/>
      <c r="D52" s="569"/>
      <c r="E52" s="570"/>
    </row>
    <row r="53" spans="2:5" ht="15">
      <c r="B53" s="564" t="s">
        <v>533</v>
      </c>
      <c r="C53" s="565">
        <v>59903080</v>
      </c>
      <c r="D53" s="565"/>
      <c r="E53" s="566">
        <f>SUM(C53:D53)</f>
        <v>59903080</v>
      </c>
    </row>
    <row r="54" spans="2:5" ht="8.1" customHeight="1">
      <c r="B54" s="568"/>
      <c r="C54" s="569"/>
      <c r="D54" s="569"/>
      <c r="E54" s="570"/>
    </row>
    <row r="55" spans="2:5" ht="15">
      <c r="B55" s="564" t="s">
        <v>692</v>
      </c>
      <c r="C55" s="565">
        <v>38457786</v>
      </c>
      <c r="D55" s="565"/>
      <c r="E55" s="566">
        <f>SUM(C55:D55)</f>
        <v>38457786</v>
      </c>
    </row>
    <row r="56" spans="2:5" ht="8.1" customHeight="1">
      <c r="B56" s="568"/>
      <c r="C56" s="569"/>
      <c r="D56" s="569"/>
      <c r="E56" s="570"/>
    </row>
    <row r="57" spans="2:5" ht="15">
      <c r="B57" s="564" t="s">
        <v>693</v>
      </c>
      <c r="C57" s="565">
        <v>398701145</v>
      </c>
      <c r="D57" s="565">
        <v>496584123</v>
      </c>
      <c r="E57" s="566">
        <f>SUM(C57:D57)</f>
        <v>895285268</v>
      </c>
    </row>
    <row r="58" spans="2:5" ht="8.1" customHeight="1">
      <c r="B58" s="568"/>
      <c r="C58" s="569"/>
      <c r="D58" s="569"/>
      <c r="E58" s="570"/>
    </row>
    <row r="59" spans="2:5" ht="15">
      <c r="B59" s="564" t="s">
        <v>694</v>
      </c>
      <c r="C59" s="565">
        <v>74821286</v>
      </c>
      <c r="D59" s="565">
        <v>2000000</v>
      </c>
      <c r="E59" s="566">
        <f>SUM(C59:D59)</f>
        <v>76821286</v>
      </c>
    </row>
    <row r="60" spans="2:5" ht="8.1" customHeight="1">
      <c r="B60" s="568"/>
      <c r="C60" s="569"/>
      <c r="D60" s="569"/>
      <c r="E60" s="570"/>
    </row>
    <row r="61" spans="2:5" ht="15">
      <c r="B61" s="564" t="s">
        <v>695</v>
      </c>
      <c r="C61" s="565">
        <v>41213704</v>
      </c>
      <c r="D61" s="565"/>
      <c r="E61" s="566">
        <f>SUM(C61:D61)</f>
        <v>41213704</v>
      </c>
    </row>
    <row r="62" spans="2:5" ht="14.25">
      <c r="B62" s="571" t="s">
        <v>696</v>
      </c>
      <c r="C62" s="574">
        <v>41129914</v>
      </c>
      <c r="D62" s="574"/>
      <c r="E62" s="573">
        <f>SUM(C62:D62)</f>
        <v>41129914</v>
      </c>
    </row>
    <row r="63" spans="2:5" ht="15">
      <c r="B63" s="564" t="s">
        <v>674</v>
      </c>
      <c r="C63" s="574"/>
      <c r="D63" s="574"/>
      <c r="E63" s="573"/>
    </row>
    <row r="64" spans="2:5" ht="14.25">
      <c r="B64" s="567" t="s">
        <v>697</v>
      </c>
      <c r="C64" s="574">
        <v>83790</v>
      </c>
      <c r="D64" s="574"/>
      <c r="E64" s="573">
        <f>SUM(C64:D64)</f>
        <v>83790</v>
      </c>
    </row>
    <row r="65" spans="2:5" ht="8.1" customHeight="1">
      <c r="B65" s="568"/>
      <c r="C65" s="569"/>
      <c r="D65" s="569"/>
      <c r="E65" s="570"/>
    </row>
    <row r="66" spans="2:5" ht="15">
      <c r="B66" s="564" t="s">
        <v>698</v>
      </c>
      <c r="C66" s="565">
        <v>604602410</v>
      </c>
      <c r="D66" s="565">
        <v>35965331</v>
      </c>
      <c r="E66" s="566">
        <f>SUM(C66:D66)</f>
        <v>640567741</v>
      </c>
    </row>
    <row r="67" spans="2:5" ht="14.25">
      <c r="B67" s="571" t="s">
        <v>699</v>
      </c>
      <c r="C67" s="574">
        <f>604602410-C69</f>
        <v>560901469</v>
      </c>
      <c r="D67" s="574">
        <v>35965331</v>
      </c>
      <c r="E67" s="573">
        <f>SUM(C67:D67)</f>
        <v>596866800</v>
      </c>
    </row>
    <row r="68" spans="2:5" ht="15">
      <c r="B68" s="564" t="s">
        <v>674</v>
      </c>
      <c r="C68" s="575"/>
      <c r="D68" s="575"/>
      <c r="E68" s="573"/>
    </row>
    <row r="69" spans="2:5" ht="14.25">
      <c r="B69" s="577" t="s">
        <v>700</v>
      </c>
      <c r="C69" s="574">
        <v>43700941</v>
      </c>
      <c r="D69" s="574"/>
      <c r="E69" s="573">
        <f>SUM(C69:D69)</f>
        <v>43700941</v>
      </c>
    </row>
    <row r="70" spans="2:5" ht="8.1" customHeight="1">
      <c r="B70" s="577"/>
      <c r="C70" s="574"/>
      <c r="D70" s="574"/>
      <c r="E70" s="578"/>
    </row>
    <row r="71" spans="2:5" ht="15">
      <c r="B71" s="564" t="s">
        <v>701</v>
      </c>
      <c r="C71" s="565">
        <v>157563450</v>
      </c>
      <c r="D71" s="565"/>
      <c r="E71" s="566">
        <f>SUM(C71:D71)</f>
        <v>157563450</v>
      </c>
    </row>
    <row r="72" spans="2:5" ht="8.1" customHeight="1">
      <c r="B72" s="568"/>
      <c r="C72" s="569"/>
      <c r="D72" s="569"/>
      <c r="E72" s="570"/>
    </row>
    <row r="73" spans="2:5" ht="15">
      <c r="B73" s="564" t="s">
        <v>702</v>
      </c>
      <c r="C73" s="565">
        <v>17764307</v>
      </c>
      <c r="D73" s="565"/>
      <c r="E73" s="566">
        <f>SUM(C73:D73)</f>
        <v>17764307</v>
      </c>
    </row>
    <row r="74" spans="2:5" ht="8.1" customHeight="1">
      <c r="B74" s="568"/>
      <c r="C74" s="569"/>
      <c r="D74" s="569"/>
      <c r="E74" s="570"/>
    </row>
    <row r="75" spans="2:5" ht="15">
      <c r="B75" s="564" t="s">
        <v>703</v>
      </c>
      <c r="C75" s="565">
        <v>401436758</v>
      </c>
      <c r="D75" s="565">
        <v>22934547</v>
      </c>
      <c r="E75" s="566">
        <f>SUM(C75:D75)</f>
        <v>424371305</v>
      </c>
    </row>
    <row r="76" spans="2:5" ht="8.1" customHeight="1">
      <c r="B76" s="568"/>
      <c r="C76" s="569"/>
      <c r="D76" s="569"/>
      <c r="E76" s="570"/>
    </row>
    <row r="77" spans="2:5" ht="15">
      <c r="B77" s="564" t="s">
        <v>544</v>
      </c>
      <c r="C77" s="565">
        <v>6826250</v>
      </c>
      <c r="D77" s="565"/>
      <c r="E77" s="566">
        <f>SUM(C77:D77)</f>
        <v>6826250</v>
      </c>
    </row>
    <row r="78" spans="2:5" ht="8.1" customHeight="1">
      <c r="B78" s="568"/>
      <c r="C78" s="569"/>
      <c r="D78" s="569"/>
      <c r="E78" s="570"/>
    </row>
    <row r="79" spans="2:5" ht="15.75" thickBot="1">
      <c r="B79" s="579" t="s">
        <v>186</v>
      </c>
      <c r="C79" s="580">
        <v>325706470</v>
      </c>
      <c r="D79" s="580"/>
      <c r="E79" s="581">
        <f>SUM(C79:D79)</f>
        <v>325706470</v>
      </c>
    </row>
    <row r="80" spans="2:5" ht="8.1" customHeight="1" thickTop="1">
      <c r="B80" s="568"/>
      <c r="C80" s="569"/>
      <c r="D80" s="569"/>
      <c r="E80" s="570"/>
    </row>
    <row r="81" spans="2:5" ht="15">
      <c r="B81" s="564" t="s">
        <v>74</v>
      </c>
      <c r="C81" s="565">
        <v>211766191</v>
      </c>
      <c r="D81" s="565">
        <v>6594892</v>
      </c>
      <c r="E81" s="566">
        <f>SUM(C81:D81)</f>
        <v>218361083</v>
      </c>
    </row>
    <row r="82" spans="2:5" ht="8.1" customHeight="1">
      <c r="B82" s="568"/>
      <c r="C82" s="569"/>
      <c r="D82" s="569"/>
      <c r="E82" s="570"/>
    </row>
    <row r="83" spans="2:5" ht="15">
      <c r="B83" s="564" t="s">
        <v>82</v>
      </c>
      <c r="C83" s="565">
        <v>280984349</v>
      </c>
      <c r="D83" s="565"/>
      <c r="E83" s="566">
        <f>SUM(C83:D83)</f>
        <v>280984349</v>
      </c>
    </row>
    <row r="84" spans="2:5" ht="8.1" customHeight="1">
      <c r="B84" s="568"/>
      <c r="C84" s="569"/>
      <c r="D84" s="569"/>
      <c r="E84" s="570"/>
    </row>
    <row r="85" spans="2:5" ht="15">
      <c r="B85" s="564" t="s">
        <v>704</v>
      </c>
      <c r="C85" s="565">
        <f>SUM(C86:C89)</f>
        <v>172656490</v>
      </c>
      <c r="D85" s="565"/>
      <c r="E85" s="566">
        <f>SUM(C85:D85)</f>
        <v>172656490</v>
      </c>
    </row>
    <row r="86" spans="2:5" ht="14.25">
      <c r="B86" s="577" t="s">
        <v>705</v>
      </c>
      <c r="C86" s="574">
        <v>109382218</v>
      </c>
      <c r="D86" s="574"/>
      <c r="E86" s="573">
        <f>SUM(C86:D86)</f>
        <v>109382218</v>
      </c>
    </row>
    <row r="87" spans="2:5" ht="14.25">
      <c r="B87" s="577" t="s">
        <v>706</v>
      </c>
      <c r="C87" s="574">
        <v>26180879</v>
      </c>
      <c r="D87" s="574"/>
      <c r="E87" s="573">
        <f>SUM(C87:D87)</f>
        <v>26180879</v>
      </c>
    </row>
    <row r="88" spans="2:5" ht="14.25">
      <c r="B88" s="577" t="s">
        <v>707</v>
      </c>
      <c r="C88" s="574">
        <v>19047305</v>
      </c>
      <c r="D88" s="574"/>
      <c r="E88" s="573">
        <f>SUM(C88:D88)</f>
        <v>19047305</v>
      </c>
    </row>
    <row r="89" spans="2:5" ht="14.25">
      <c r="B89" s="577" t="s">
        <v>548</v>
      </c>
      <c r="C89" s="574">
        <v>18046088</v>
      </c>
      <c r="D89" s="574"/>
      <c r="E89" s="573">
        <f>SUM(C89:D89)</f>
        <v>18046088</v>
      </c>
    </row>
    <row r="90" spans="2:5" ht="8.1" customHeight="1">
      <c r="B90" s="568"/>
      <c r="C90" s="569"/>
      <c r="D90" s="569"/>
      <c r="E90" s="570"/>
    </row>
    <row r="91" spans="2:5" ht="15">
      <c r="B91" s="564" t="s">
        <v>708</v>
      </c>
      <c r="C91" s="565">
        <v>1893265649</v>
      </c>
      <c r="D91" s="565">
        <f>SUM(D92:D129)</f>
        <v>4014210526</v>
      </c>
      <c r="E91" s="566">
        <f>SUM(C91:D91)</f>
        <v>5907476175</v>
      </c>
    </row>
    <row r="92" spans="2:5" ht="14.25">
      <c r="B92" s="577" t="s">
        <v>709</v>
      </c>
      <c r="C92" s="574">
        <v>104569696</v>
      </c>
      <c r="D92" s="574">
        <v>104569696</v>
      </c>
      <c r="E92" s="573">
        <f t="shared" ref="E92:E129" si="0">SUM(C92:D92)</f>
        <v>209139392</v>
      </c>
    </row>
    <row r="93" spans="2:5" ht="14.25">
      <c r="B93" s="577" t="s">
        <v>710</v>
      </c>
      <c r="C93" s="574">
        <v>45881314</v>
      </c>
      <c r="D93" s="574">
        <v>68821971</v>
      </c>
      <c r="E93" s="573">
        <f t="shared" si="0"/>
        <v>114703285</v>
      </c>
    </row>
    <row r="94" spans="2:5" ht="14.25">
      <c r="B94" s="577" t="s">
        <v>711</v>
      </c>
      <c r="C94" s="574">
        <v>197038016</v>
      </c>
      <c r="D94" s="574">
        <v>179038017</v>
      </c>
      <c r="E94" s="573">
        <f t="shared" si="0"/>
        <v>376076033</v>
      </c>
    </row>
    <row r="95" spans="2:5" ht="14.25">
      <c r="B95" s="577" t="s">
        <v>712</v>
      </c>
      <c r="C95" s="574">
        <v>28006594</v>
      </c>
      <c r="D95" s="574"/>
      <c r="E95" s="573">
        <f t="shared" si="0"/>
        <v>28006594</v>
      </c>
    </row>
    <row r="96" spans="2:5" ht="14.25">
      <c r="B96" s="577" t="s">
        <v>713</v>
      </c>
      <c r="C96" s="574">
        <v>10185939</v>
      </c>
      <c r="D96" s="574">
        <v>38410190</v>
      </c>
      <c r="E96" s="573">
        <f t="shared" si="0"/>
        <v>48596129</v>
      </c>
    </row>
    <row r="97" spans="2:5" ht="14.25">
      <c r="B97" s="577" t="s">
        <v>714</v>
      </c>
      <c r="C97" s="574">
        <v>18068931</v>
      </c>
      <c r="D97" s="574">
        <v>54039691</v>
      </c>
      <c r="E97" s="573">
        <f t="shared" si="0"/>
        <v>72108622</v>
      </c>
    </row>
    <row r="98" spans="2:5" ht="14.25">
      <c r="B98" s="577" t="s">
        <v>715</v>
      </c>
      <c r="C98" s="574">
        <v>40166068</v>
      </c>
      <c r="D98" s="574"/>
      <c r="E98" s="573">
        <f t="shared" si="0"/>
        <v>40166068</v>
      </c>
    </row>
    <row r="99" spans="2:5" ht="14.25">
      <c r="B99" s="577" t="s">
        <v>716</v>
      </c>
      <c r="C99" s="574">
        <v>28694760</v>
      </c>
      <c r="D99" s="574"/>
      <c r="E99" s="573">
        <f t="shared" si="0"/>
        <v>28694760</v>
      </c>
    </row>
    <row r="100" spans="2:5" ht="14.25">
      <c r="B100" s="577" t="s">
        <v>717</v>
      </c>
      <c r="C100" s="574">
        <v>23711896</v>
      </c>
      <c r="D100" s="574"/>
      <c r="E100" s="573">
        <f t="shared" si="0"/>
        <v>23711896</v>
      </c>
    </row>
    <row r="101" spans="2:5" ht="14.25">
      <c r="B101" s="577" t="s">
        <v>718</v>
      </c>
      <c r="C101" s="574">
        <v>6590802</v>
      </c>
      <c r="D101" s="574"/>
      <c r="E101" s="573">
        <f t="shared" si="0"/>
        <v>6590802</v>
      </c>
    </row>
    <row r="102" spans="2:5" ht="14.25">
      <c r="B102" s="577" t="s">
        <v>719</v>
      </c>
      <c r="C102" s="574">
        <v>7643006</v>
      </c>
      <c r="D102" s="574"/>
      <c r="E102" s="573">
        <f t="shared" si="0"/>
        <v>7643006</v>
      </c>
    </row>
    <row r="103" spans="2:5" ht="14.25">
      <c r="B103" s="577" t="s">
        <v>720</v>
      </c>
      <c r="C103" s="574">
        <v>4100000</v>
      </c>
      <c r="D103" s="574"/>
      <c r="E103" s="573">
        <f t="shared" si="0"/>
        <v>4100000</v>
      </c>
    </row>
    <row r="104" spans="2:5" ht="14.25">
      <c r="B104" s="577" t="s">
        <v>721</v>
      </c>
      <c r="C104" s="574">
        <v>220605797</v>
      </c>
      <c r="D104" s="574">
        <v>585459775</v>
      </c>
      <c r="E104" s="573">
        <f t="shared" si="0"/>
        <v>806065572</v>
      </c>
    </row>
    <row r="105" spans="2:5" ht="14.25">
      <c r="B105" s="577" t="s">
        <v>722</v>
      </c>
      <c r="C105" s="574">
        <v>163042559</v>
      </c>
      <c r="D105" s="574">
        <v>295500667</v>
      </c>
      <c r="E105" s="573">
        <f t="shared" si="0"/>
        <v>458543226</v>
      </c>
    </row>
    <row r="106" spans="2:5" ht="14.25">
      <c r="B106" s="577" t="s">
        <v>723</v>
      </c>
      <c r="C106" s="574">
        <v>123699320</v>
      </c>
      <c r="D106" s="574"/>
      <c r="E106" s="573">
        <f t="shared" si="0"/>
        <v>123699320</v>
      </c>
    </row>
    <row r="107" spans="2:5" ht="14.25">
      <c r="B107" s="577" t="s">
        <v>724</v>
      </c>
      <c r="C107" s="574">
        <v>41986784</v>
      </c>
      <c r="D107" s="574"/>
      <c r="E107" s="573">
        <f t="shared" si="0"/>
        <v>41986784</v>
      </c>
    </row>
    <row r="108" spans="2:5" ht="14.25">
      <c r="B108" s="577" t="s">
        <v>725</v>
      </c>
      <c r="C108" s="574">
        <v>2200256</v>
      </c>
      <c r="D108" s="574"/>
      <c r="E108" s="573">
        <f t="shared" si="0"/>
        <v>2200256</v>
      </c>
    </row>
    <row r="109" spans="2:5" ht="14.25">
      <c r="B109" s="577" t="s">
        <v>726</v>
      </c>
      <c r="C109" s="574">
        <v>53192682</v>
      </c>
      <c r="D109" s="574">
        <v>495927757</v>
      </c>
      <c r="E109" s="573">
        <f t="shared" si="0"/>
        <v>549120439</v>
      </c>
    </row>
    <row r="110" spans="2:5" ht="14.25">
      <c r="B110" s="577" t="s">
        <v>727</v>
      </c>
      <c r="C110" s="574">
        <v>15564354</v>
      </c>
      <c r="D110" s="574"/>
      <c r="E110" s="573">
        <f t="shared" si="0"/>
        <v>15564354</v>
      </c>
    </row>
    <row r="111" spans="2:5" ht="14.25">
      <c r="B111" s="577" t="s">
        <v>728</v>
      </c>
      <c r="C111" s="574">
        <v>10283425</v>
      </c>
      <c r="D111" s="574"/>
      <c r="E111" s="573">
        <f t="shared" si="0"/>
        <v>10283425</v>
      </c>
    </row>
    <row r="112" spans="2:5" ht="14.25">
      <c r="B112" s="577" t="s">
        <v>729</v>
      </c>
      <c r="C112" s="574">
        <v>200984413</v>
      </c>
      <c r="D112" s="574">
        <v>91482820</v>
      </c>
      <c r="E112" s="573">
        <f t="shared" si="0"/>
        <v>292467233</v>
      </c>
    </row>
    <row r="113" spans="2:5" ht="14.25">
      <c r="B113" s="577" t="s">
        <v>730</v>
      </c>
      <c r="C113" s="574">
        <v>89252147</v>
      </c>
      <c r="D113" s="574"/>
      <c r="E113" s="573">
        <f t="shared" si="0"/>
        <v>89252147</v>
      </c>
    </row>
    <row r="114" spans="2:5" ht="14.25">
      <c r="B114" s="577" t="s">
        <v>731</v>
      </c>
      <c r="C114" s="574">
        <v>11109620</v>
      </c>
      <c r="D114" s="574"/>
      <c r="E114" s="573">
        <f t="shared" si="0"/>
        <v>11109620</v>
      </c>
    </row>
    <row r="115" spans="2:5" ht="14.25">
      <c r="B115" s="577" t="s">
        <v>732</v>
      </c>
      <c r="C115" s="574">
        <v>9049418</v>
      </c>
      <c r="D115" s="574"/>
      <c r="E115" s="573">
        <f t="shared" si="0"/>
        <v>9049418</v>
      </c>
    </row>
    <row r="116" spans="2:5" ht="14.25">
      <c r="B116" s="577" t="s">
        <v>733</v>
      </c>
      <c r="C116" s="574">
        <v>92208511</v>
      </c>
      <c r="D116" s="574"/>
      <c r="E116" s="573">
        <f t="shared" si="0"/>
        <v>92208511</v>
      </c>
    </row>
    <row r="117" spans="2:5" ht="14.25">
      <c r="B117" s="577" t="s">
        <v>734</v>
      </c>
      <c r="C117" s="574">
        <v>37774990</v>
      </c>
      <c r="D117" s="574"/>
      <c r="E117" s="573">
        <f t="shared" si="0"/>
        <v>37774990</v>
      </c>
    </row>
    <row r="118" spans="2:5" ht="14.25">
      <c r="B118" s="577" t="s">
        <v>735</v>
      </c>
      <c r="C118" s="574">
        <v>26747560</v>
      </c>
      <c r="D118" s="574">
        <v>1428067225</v>
      </c>
      <c r="E118" s="573">
        <f t="shared" si="0"/>
        <v>1454814785</v>
      </c>
    </row>
    <row r="119" spans="2:5" ht="14.25">
      <c r="B119" s="577" t="s">
        <v>736</v>
      </c>
      <c r="C119" s="574">
        <v>15000000</v>
      </c>
      <c r="D119" s="574">
        <v>250000000</v>
      </c>
      <c r="E119" s="573">
        <f t="shared" si="0"/>
        <v>265000000</v>
      </c>
    </row>
    <row r="120" spans="2:5" ht="14.25">
      <c r="B120" s="577" t="s">
        <v>737</v>
      </c>
      <c r="C120" s="574">
        <v>24102391</v>
      </c>
      <c r="D120" s="574"/>
      <c r="E120" s="573">
        <f t="shared" si="0"/>
        <v>24102391</v>
      </c>
    </row>
    <row r="121" spans="2:5" ht="14.25">
      <c r="B121" s="577" t="s">
        <v>738</v>
      </c>
      <c r="C121" s="574">
        <v>60676369</v>
      </c>
      <c r="D121" s="574">
        <v>354684434</v>
      </c>
      <c r="E121" s="573">
        <f t="shared" si="0"/>
        <v>415360803</v>
      </c>
    </row>
    <row r="122" spans="2:5" ht="14.25">
      <c r="B122" s="577" t="s">
        <v>739</v>
      </c>
      <c r="C122" s="574">
        <v>10934294</v>
      </c>
      <c r="D122" s="574"/>
      <c r="E122" s="573">
        <f t="shared" si="0"/>
        <v>10934294</v>
      </c>
    </row>
    <row r="123" spans="2:5" ht="14.25">
      <c r="B123" s="577" t="s">
        <v>740</v>
      </c>
      <c r="C123" s="574">
        <v>32272261</v>
      </c>
      <c r="D123" s="574">
        <v>68208283</v>
      </c>
      <c r="E123" s="573">
        <f t="shared" si="0"/>
        <v>100480544</v>
      </c>
    </row>
    <row r="124" spans="2:5" ht="14.25">
      <c r="B124" s="577" t="s">
        <v>741</v>
      </c>
      <c r="C124" s="574">
        <v>17872300</v>
      </c>
      <c r="D124" s="574"/>
      <c r="E124" s="573">
        <f t="shared" si="0"/>
        <v>17872300</v>
      </c>
    </row>
    <row r="125" spans="2:5" ht="14.25">
      <c r="B125" s="577" t="s">
        <v>742</v>
      </c>
      <c r="C125" s="574">
        <v>30355895</v>
      </c>
      <c r="D125" s="574"/>
      <c r="E125" s="573">
        <f t="shared" si="0"/>
        <v>30355895</v>
      </c>
    </row>
    <row r="126" spans="2:5" ht="14.25">
      <c r="B126" s="577" t="s">
        <v>743</v>
      </c>
      <c r="C126" s="574">
        <v>15518633</v>
      </c>
      <c r="D126" s="574"/>
      <c r="E126" s="573">
        <f t="shared" si="0"/>
        <v>15518633</v>
      </c>
    </row>
    <row r="127" spans="2:5" ht="14.25">
      <c r="B127" s="577" t="s">
        <v>744</v>
      </c>
      <c r="C127" s="574">
        <v>53424249</v>
      </c>
      <c r="D127" s="574"/>
      <c r="E127" s="573">
        <f t="shared" si="0"/>
        <v>53424249</v>
      </c>
    </row>
    <row r="128" spans="2:5" ht="14.25">
      <c r="B128" s="577" t="s">
        <v>745</v>
      </c>
      <c r="C128" s="574">
        <v>18666485</v>
      </c>
      <c r="D128" s="574"/>
      <c r="E128" s="573">
        <f t="shared" si="0"/>
        <v>18666485</v>
      </c>
    </row>
    <row r="129" spans="2:5" ht="14.25">
      <c r="B129" s="577" t="s">
        <v>746</v>
      </c>
      <c r="C129" s="574">
        <v>2083914</v>
      </c>
      <c r="D129" s="574"/>
      <c r="E129" s="573">
        <f t="shared" si="0"/>
        <v>2083914</v>
      </c>
    </row>
    <row r="130" spans="2:5" ht="8.1" customHeight="1">
      <c r="B130" s="577"/>
      <c r="C130" s="574"/>
      <c r="D130" s="574"/>
      <c r="E130" s="578"/>
    </row>
    <row r="131" spans="2:5" ht="15">
      <c r="B131" s="564" t="s">
        <v>747</v>
      </c>
      <c r="C131" s="565">
        <v>135200000</v>
      </c>
      <c r="D131" s="565"/>
      <c r="E131" s="566">
        <f>SUM(C131:D131)</f>
        <v>135200000</v>
      </c>
    </row>
    <row r="132" spans="2:5" ht="14.25">
      <c r="B132" s="577" t="s">
        <v>748</v>
      </c>
      <c r="C132" s="574">
        <v>35200000</v>
      </c>
      <c r="D132" s="574"/>
      <c r="E132" s="573">
        <f>SUM(C132:D132)</f>
        <v>35200000</v>
      </c>
    </row>
    <row r="133" spans="2:5" ht="14.25">
      <c r="B133" s="577" t="s">
        <v>749</v>
      </c>
      <c r="C133" s="574">
        <v>40000000</v>
      </c>
      <c r="D133" s="574"/>
      <c r="E133" s="573">
        <f>SUM(C133:D133)</f>
        <v>40000000</v>
      </c>
    </row>
    <row r="134" spans="2:5" ht="14.25">
      <c r="B134" s="577" t="s">
        <v>750</v>
      </c>
      <c r="C134" s="574">
        <v>60000000</v>
      </c>
      <c r="D134" s="574"/>
      <c r="E134" s="573">
        <f>SUM(C134:D134)</f>
        <v>60000000</v>
      </c>
    </row>
    <row r="135" spans="2:5" ht="8.1" customHeight="1">
      <c r="B135" s="577"/>
      <c r="C135" s="574"/>
      <c r="D135" s="574"/>
      <c r="E135" s="578"/>
    </row>
    <row r="136" spans="2:5" ht="15">
      <c r="B136" s="564" t="s">
        <v>549</v>
      </c>
      <c r="C136" s="565">
        <v>2158567375</v>
      </c>
      <c r="D136" s="565">
        <f>SUM(D137)</f>
        <v>1089329917</v>
      </c>
      <c r="E136" s="566">
        <f>SUM(C136:D136)</f>
        <v>3247897292</v>
      </c>
    </row>
    <row r="137" spans="2:5" ht="14.25">
      <c r="B137" s="577" t="s">
        <v>549</v>
      </c>
      <c r="C137" s="574">
        <v>2158567375</v>
      </c>
      <c r="D137" s="574">
        <v>1089329917</v>
      </c>
      <c r="E137" s="573">
        <f>SUM(C137:D137)</f>
        <v>3247897292</v>
      </c>
    </row>
    <row r="138" spans="2:5" ht="8.1" customHeight="1" thickBot="1">
      <c r="B138" s="568"/>
      <c r="C138" s="569"/>
      <c r="D138" s="569"/>
      <c r="E138" s="570"/>
    </row>
    <row r="139" spans="2:5" ht="19.5" thickTop="1" thickBot="1">
      <c r="B139" s="583" t="s">
        <v>15</v>
      </c>
      <c r="C139" s="584">
        <f>C136+C131+C91+C85+C83+C81+C79+C77+C75+C73+C66+C61+C59+C57+C55+C53+C51+C43+C37+C32+C30+C28+C26+C24+C22+C20+C11+C9+C45+C71</f>
        <v>9265273176</v>
      </c>
      <c r="D139" s="584">
        <f>D136+D131+D91+D85+D83+D81+D79+D77+D75+D73+D66+D61+D59+D57+D55+D53+D51+D43+D37+D32+D30+D28+D26+D24+D22+D20+D11+D9+D45+D71</f>
        <v>10376841619</v>
      </c>
      <c r="E139" s="585">
        <f>E136+E131+E91+E85+E83+E81+E79+E77+E75+E73+E66+E61+E59+E57+E55+E53+E51+E43+E37+E32+E30+E28+E26+E24+E22+E20+E11+E9+E45+E71</f>
        <v>19642114795</v>
      </c>
    </row>
    <row r="140" spans="2:5" ht="15" thickTop="1">
      <c r="B140" s="582"/>
      <c r="C140" s="553"/>
      <c r="D140" s="553"/>
      <c r="E140" s="553"/>
    </row>
    <row r="141" spans="2:5" ht="14.25">
      <c r="B141" s="582"/>
      <c r="C141" s="553"/>
      <c r="D141" s="553"/>
      <c r="E141" s="553"/>
    </row>
    <row r="142" spans="2:5" ht="14.25">
      <c r="B142" s="582"/>
      <c r="C142" s="553"/>
      <c r="D142" s="553"/>
      <c r="E142" s="553"/>
    </row>
    <row r="143" spans="2:5" ht="14.25">
      <c r="B143" s="582"/>
      <c r="C143" s="553"/>
      <c r="D143" s="553"/>
      <c r="E143" s="553"/>
    </row>
    <row r="144" spans="2:5" ht="14.25">
      <c r="B144" s="582"/>
      <c r="C144" s="553"/>
      <c r="D144" s="553"/>
      <c r="E144" s="553"/>
    </row>
    <row r="145" spans="2:5" ht="14.25">
      <c r="B145" s="582"/>
      <c r="C145" s="553"/>
      <c r="D145" s="553"/>
      <c r="E145" s="553"/>
    </row>
    <row r="146" spans="2:5" ht="14.25">
      <c r="B146" s="582"/>
      <c r="C146" s="553"/>
      <c r="D146" s="553"/>
      <c r="E146" s="553"/>
    </row>
    <row r="147" spans="2:5" ht="14.25">
      <c r="B147" s="582"/>
      <c r="C147" s="553"/>
      <c r="D147" s="553"/>
      <c r="E147" s="553"/>
    </row>
    <row r="148" spans="2:5" ht="14.25">
      <c r="B148" s="582"/>
      <c r="C148" s="553"/>
      <c r="D148" s="553"/>
      <c r="E148" s="553"/>
    </row>
    <row r="149" spans="2:5" ht="14.25">
      <c r="B149" s="582"/>
      <c r="C149" s="553"/>
      <c r="D149" s="553"/>
      <c r="E149" s="553"/>
    </row>
    <row r="150" spans="2:5" ht="14.25">
      <c r="B150" s="582"/>
      <c r="C150" s="553"/>
      <c r="D150" s="553"/>
      <c r="E150" s="553"/>
    </row>
    <row r="151" spans="2:5" ht="14.25">
      <c r="B151" s="582"/>
      <c r="C151" s="553"/>
      <c r="D151" s="553"/>
      <c r="E151" s="553"/>
    </row>
    <row r="152" spans="2:5" ht="14.25">
      <c r="B152" s="582"/>
      <c r="C152" s="553"/>
      <c r="D152" s="553"/>
      <c r="E152" s="553"/>
    </row>
    <row r="153" spans="2:5" ht="14.25">
      <c r="B153" s="582"/>
      <c r="C153" s="553"/>
      <c r="D153" s="553"/>
      <c r="E153" s="553"/>
    </row>
    <row r="154" spans="2:5" ht="14.25">
      <c r="B154" s="582"/>
      <c r="C154" s="553"/>
      <c r="D154" s="553"/>
      <c r="E154" s="553"/>
    </row>
    <row r="155" spans="2:5" ht="14.25">
      <c r="B155" s="582"/>
      <c r="C155" s="553"/>
      <c r="D155" s="553"/>
      <c r="E155" s="553"/>
    </row>
    <row r="156" spans="2:5" ht="14.25">
      <c r="B156" s="582"/>
      <c r="C156" s="553"/>
      <c r="D156" s="553"/>
      <c r="E156" s="553"/>
    </row>
    <row r="157" spans="2:5" ht="14.25">
      <c r="B157" s="582"/>
      <c r="C157" s="553"/>
      <c r="D157" s="553"/>
      <c r="E157" s="553"/>
    </row>
  </sheetData>
  <mergeCells count="8">
    <mergeCell ref="B1:E1"/>
    <mergeCell ref="B2:E2"/>
    <mergeCell ref="B3:E3"/>
    <mergeCell ref="A4:E4"/>
    <mergeCell ref="B6:B7"/>
    <mergeCell ref="C6:C7"/>
    <mergeCell ref="D6:D7"/>
    <mergeCell ref="E6:E7"/>
  </mergeCells>
  <pageMargins left="0" right="0" top="0.35433070866141736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228"/>
  <sheetViews>
    <sheetView showGridLines="0" zoomScale="110" zoomScaleNormal="110" workbookViewId="0" xr3:uid="{958C4451-9541-5A59-BF78-D2F731DF1C81}">
      <selection sqref="A1:I1"/>
    </sheetView>
  </sheetViews>
  <sheetFormatPr defaultColWidth="11.42578125" defaultRowHeight="12.75"/>
  <cols>
    <col min="1" max="5" width="2" style="174" bestFit="1" customWidth="1"/>
    <col min="6" max="7" width="3" style="174" bestFit="1" customWidth="1"/>
    <col min="8" max="8" width="73.28515625" style="174" customWidth="1"/>
    <col min="9" max="9" width="17.140625" style="174" customWidth="1"/>
    <col min="10" max="10" width="12" style="174" bestFit="1" customWidth="1"/>
    <col min="11" max="16384" width="11.42578125" style="174"/>
  </cols>
  <sheetData>
    <row r="1" spans="1:9" ht="20.25" customHeight="1">
      <c r="A1" s="598" t="s">
        <v>16</v>
      </c>
      <c r="B1" s="598"/>
      <c r="C1" s="598"/>
      <c r="D1" s="598"/>
      <c r="E1" s="598"/>
      <c r="F1" s="598"/>
      <c r="G1" s="598"/>
      <c r="H1" s="598"/>
      <c r="I1" s="598"/>
    </row>
    <row r="2" spans="1:9" ht="20.25" customHeight="1">
      <c r="A2" s="597" t="s">
        <v>1</v>
      </c>
      <c r="B2" s="597"/>
      <c r="C2" s="597"/>
      <c r="D2" s="597"/>
      <c r="E2" s="597"/>
      <c r="F2" s="597"/>
      <c r="G2" s="597"/>
      <c r="H2" s="597"/>
      <c r="I2" s="597"/>
    </row>
    <row r="3" spans="1:9" ht="30.75" customHeight="1">
      <c r="A3" s="605" t="s">
        <v>17</v>
      </c>
      <c r="B3" s="605"/>
      <c r="C3" s="605"/>
      <c r="D3" s="605"/>
      <c r="E3" s="605"/>
      <c r="F3" s="605"/>
      <c r="G3" s="606"/>
      <c r="H3" s="606"/>
      <c r="I3" s="606"/>
    </row>
    <row r="4" spans="1:9" ht="15.75">
      <c r="A4" s="599" t="s">
        <v>3</v>
      </c>
      <c r="B4" s="599"/>
      <c r="C4" s="599"/>
      <c r="D4" s="599"/>
      <c r="E4" s="599"/>
      <c r="F4" s="599"/>
      <c r="G4" s="599"/>
      <c r="H4" s="599"/>
      <c r="I4" s="599"/>
    </row>
    <row r="5" spans="1:9" ht="9.75" customHeight="1" thickBot="1"/>
    <row r="6" spans="1:9" ht="16.5" customHeight="1" thickTop="1" thickBot="1">
      <c r="A6" s="607" t="s">
        <v>18</v>
      </c>
      <c r="B6" s="607"/>
      <c r="C6" s="607"/>
      <c r="D6" s="607"/>
      <c r="E6" s="607"/>
      <c r="F6" s="607"/>
      <c r="G6" s="607"/>
      <c r="H6" s="607"/>
      <c r="I6" s="212" t="s">
        <v>19</v>
      </c>
    </row>
    <row r="7" spans="1:9" ht="10.5" customHeight="1" thickTop="1">
      <c r="A7" s="213"/>
      <c r="B7" s="404"/>
      <c r="C7" s="404"/>
      <c r="D7" s="404"/>
      <c r="E7" s="404"/>
      <c r="F7" s="404"/>
      <c r="G7" s="603"/>
      <c r="H7" s="604"/>
      <c r="I7" s="211"/>
    </row>
    <row r="8" spans="1:9">
      <c r="A8" s="214">
        <v>2</v>
      </c>
      <c r="B8" s="182">
        <v>0</v>
      </c>
      <c r="C8" s="182">
        <v>0</v>
      </c>
      <c r="D8" s="182">
        <v>0</v>
      </c>
      <c r="E8" s="182">
        <v>0</v>
      </c>
      <c r="F8" s="182"/>
      <c r="G8" s="398"/>
      <c r="H8" s="399" t="s">
        <v>20</v>
      </c>
      <c r="I8" s="211"/>
    </row>
    <row r="9" spans="1:9">
      <c r="A9" s="214">
        <v>2</v>
      </c>
      <c r="B9" s="182">
        <v>1</v>
      </c>
      <c r="C9" s="182">
        <v>0</v>
      </c>
      <c r="D9" s="182">
        <v>0</v>
      </c>
      <c r="E9" s="182">
        <v>0</v>
      </c>
      <c r="F9" s="182"/>
      <c r="G9" s="398"/>
      <c r="H9" s="399" t="s">
        <v>21</v>
      </c>
      <c r="I9" s="211"/>
    </row>
    <row r="10" spans="1:9">
      <c r="A10" s="214">
        <v>2</v>
      </c>
      <c r="B10" s="182">
        <v>1</v>
      </c>
      <c r="C10" s="182">
        <v>1</v>
      </c>
      <c r="D10" s="182">
        <v>0</v>
      </c>
      <c r="E10" s="182">
        <v>0</v>
      </c>
      <c r="F10" s="182"/>
      <c r="G10" s="398"/>
      <c r="H10" s="399" t="s">
        <v>22</v>
      </c>
      <c r="I10" s="211"/>
    </row>
    <row r="11" spans="1:9">
      <c r="A11" s="214">
        <v>2</v>
      </c>
      <c r="B11" s="182">
        <v>1</v>
      </c>
      <c r="C11" s="182">
        <v>1</v>
      </c>
      <c r="D11" s="182">
        <v>1</v>
      </c>
      <c r="E11" s="182">
        <v>0</v>
      </c>
      <c r="F11" s="182"/>
      <c r="G11" s="398"/>
      <c r="H11" s="399" t="s">
        <v>23</v>
      </c>
      <c r="I11" s="211"/>
    </row>
    <row r="12" spans="1:9">
      <c r="A12" s="214">
        <v>2</v>
      </c>
      <c r="B12" s="182">
        <v>1</v>
      </c>
      <c r="C12" s="182">
        <v>1</v>
      </c>
      <c r="D12" s="182">
        <v>1</v>
      </c>
      <c r="E12" s="182">
        <v>1</v>
      </c>
      <c r="F12" s="182"/>
      <c r="G12" s="402"/>
      <c r="H12" s="401" t="s">
        <v>24</v>
      </c>
      <c r="I12" s="211"/>
    </row>
    <row r="13" spans="1:9" ht="14.1" customHeight="1">
      <c r="A13" s="214">
        <v>2</v>
      </c>
      <c r="B13" s="182">
        <v>1</v>
      </c>
      <c r="C13" s="182">
        <v>1</v>
      </c>
      <c r="D13" s="182">
        <v>1</v>
      </c>
      <c r="E13" s="182">
        <v>1</v>
      </c>
      <c r="F13" s="406" t="s">
        <v>25</v>
      </c>
      <c r="G13" s="398"/>
      <c r="H13" s="215" t="s">
        <v>26</v>
      </c>
      <c r="I13" s="210">
        <v>196010915</v>
      </c>
    </row>
    <row r="14" spans="1:9" ht="5.0999999999999996" customHeight="1">
      <c r="A14" s="214"/>
      <c r="B14" s="182"/>
      <c r="C14" s="182"/>
      <c r="D14" s="182"/>
      <c r="E14" s="182"/>
      <c r="F14" s="406"/>
      <c r="G14" s="398"/>
      <c r="H14" s="215"/>
      <c r="I14" s="210"/>
    </row>
    <row r="15" spans="1:9" ht="14.1" customHeight="1">
      <c r="A15" s="214">
        <v>2</v>
      </c>
      <c r="B15" s="182">
        <v>1</v>
      </c>
      <c r="C15" s="182">
        <v>1</v>
      </c>
      <c r="D15" s="182">
        <v>1</v>
      </c>
      <c r="E15" s="182">
        <v>1</v>
      </c>
      <c r="F15" s="406" t="s">
        <v>27</v>
      </c>
      <c r="G15" s="182"/>
      <c r="H15" s="215" t="s">
        <v>28</v>
      </c>
      <c r="I15" s="210">
        <v>302547563</v>
      </c>
    </row>
    <row r="16" spans="1:9" ht="14.1" customHeight="1">
      <c r="A16" s="214"/>
      <c r="B16" s="182"/>
      <c r="C16" s="182"/>
      <c r="D16" s="182"/>
      <c r="E16" s="182"/>
      <c r="F16" s="406"/>
      <c r="G16" s="182"/>
      <c r="H16" s="218" t="s">
        <v>29</v>
      </c>
      <c r="I16" s="210"/>
    </row>
    <row r="17" spans="1:9" ht="14.1" customHeight="1">
      <c r="A17" s="214">
        <v>2</v>
      </c>
      <c r="B17" s="182">
        <v>1</v>
      </c>
      <c r="C17" s="182">
        <v>1</v>
      </c>
      <c r="D17" s="182">
        <v>1</v>
      </c>
      <c r="E17" s="182">
        <v>1</v>
      </c>
      <c r="F17" s="406" t="s">
        <v>27</v>
      </c>
      <c r="G17" s="182">
        <v>27</v>
      </c>
      <c r="H17" s="215" t="s">
        <v>30</v>
      </c>
      <c r="I17" s="210">
        <v>6507300</v>
      </c>
    </row>
    <row r="18" spans="1:9" ht="14.1" customHeight="1">
      <c r="A18" s="214">
        <v>2</v>
      </c>
      <c r="B18" s="182">
        <v>1</v>
      </c>
      <c r="C18" s="182">
        <v>1</v>
      </c>
      <c r="D18" s="182">
        <v>1</v>
      </c>
      <c r="E18" s="182">
        <v>1</v>
      </c>
      <c r="F18" s="406" t="s">
        <v>27</v>
      </c>
      <c r="G18" s="182">
        <v>28</v>
      </c>
      <c r="H18" s="215" t="s">
        <v>31</v>
      </c>
      <c r="I18" s="210">
        <v>64380608</v>
      </c>
    </row>
    <row r="19" spans="1:9" ht="14.1" customHeight="1">
      <c r="A19" s="214">
        <v>2</v>
      </c>
      <c r="B19" s="182">
        <v>1</v>
      </c>
      <c r="C19" s="182">
        <v>1</v>
      </c>
      <c r="D19" s="182">
        <v>1</v>
      </c>
      <c r="E19" s="182">
        <v>1</v>
      </c>
      <c r="F19" s="406" t="s">
        <v>27</v>
      </c>
      <c r="G19" s="182">
        <v>29</v>
      </c>
      <c r="H19" s="215" t="s">
        <v>32</v>
      </c>
      <c r="I19" s="210">
        <v>9660629</v>
      </c>
    </row>
    <row r="20" spans="1:9" ht="14.1" customHeight="1">
      <c r="A20" s="214">
        <v>2</v>
      </c>
      <c r="B20" s="182">
        <v>1</v>
      </c>
      <c r="C20" s="182">
        <v>1</v>
      </c>
      <c r="D20" s="182">
        <v>1</v>
      </c>
      <c r="E20" s="182">
        <v>1</v>
      </c>
      <c r="F20" s="406" t="s">
        <v>27</v>
      </c>
      <c r="G20" s="182">
        <v>30</v>
      </c>
      <c r="H20" s="215" t="s">
        <v>33</v>
      </c>
      <c r="I20" s="210">
        <v>5803353</v>
      </c>
    </row>
    <row r="21" spans="1:9" ht="14.25" customHeight="1">
      <c r="A21" s="214">
        <v>2</v>
      </c>
      <c r="B21" s="182">
        <v>1</v>
      </c>
      <c r="C21" s="182">
        <v>1</v>
      </c>
      <c r="D21" s="182">
        <v>1</v>
      </c>
      <c r="E21" s="182">
        <v>1</v>
      </c>
      <c r="F21" s="406" t="s">
        <v>27</v>
      </c>
      <c r="G21" s="182">
        <v>31</v>
      </c>
      <c r="H21" s="215" t="s">
        <v>34</v>
      </c>
      <c r="I21" s="210">
        <v>2454877</v>
      </c>
    </row>
    <row r="22" spans="1:9" ht="5.0999999999999996" customHeight="1">
      <c r="A22" s="214"/>
      <c r="B22" s="182"/>
      <c r="C22" s="182"/>
      <c r="D22" s="182"/>
      <c r="E22" s="182"/>
      <c r="F22" s="406"/>
      <c r="G22" s="182"/>
      <c r="H22" s="215"/>
      <c r="I22" s="210"/>
    </row>
    <row r="23" spans="1:9" ht="14.1" customHeight="1">
      <c r="A23" s="214">
        <v>2</v>
      </c>
      <c r="B23" s="182">
        <v>1</v>
      </c>
      <c r="C23" s="182">
        <v>1</v>
      </c>
      <c r="D23" s="182">
        <v>1</v>
      </c>
      <c r="E23" s="182">
        <v>1</v>
      </c>
      <c r="F23" s="406" t="s">
        <v>35</v>
      </c>
      <c r="G23" s="182"/>
      <c r="H23" s="215" t="s">
        <v>36</v>
      </c>
      <c r="I23" s="210">
        <v>238272587</v>
      </c>
    </row>
    <row r="24" spans="1:9" ht="5.0999999999999996" customHeight="1">
      <c r="A24" s="214"/>
      <c r="B24" s="182"/>
      <c r="C24" s="182"/>
      <c r="D24" s="182"/>
      <c r="E24" s="182"/>
      <c r="F24" s="406"/>
      <c r="G24" s="182"/>
      <c r="H24" s="215"/>
      <c r="I24" s="210"/>
    </row>
    <row r="25" spans="1:9" ht="14.1" customHeight="1">
      <c r="A25" s="214">
        <v>2</v>
      </c>
      <c r="B25" s="182">
        <v>1</v>
      </c>
      <c r="C25" s="182">
        <v>1</v>
      </c>
      <c r="D25" s="182">
        <v>1</v>
      </c>
      <c r="E25" s="182">
        <v>1</v>
      </c>
      <c r="F25" s="406" t="s">
        <v>37</v>
      </c>
      <c r="G25" s="182"/>
      <c r="H25" s="215" t="s">
        <v>38</v>
      </c>
      <c r="I25" s="210">
        <v>159193616</v>
      </c>
    </row>
    <row r="26" spans="1:9" ht="5.0999999999999996" customHeight="1">
      <c r="A26" s="214"/>
      <c r="B26" s="182"/>
      <c r="C26" s="182"/>
      <c r="D26" s="182"/>
      <c r="E26" s="182"/>
      <c r="F26" s="406"/>
      <c r="G26" s="182"/>
      <c r="H26" s="215"/>
      <c r="I26" s="210"/>
    </row>
    <row r="27" spans="1:9" ht="14.1" customHeight="1">
      <c r="A27" s="214">
        <v>2</v>
      </c>
      <c r="B27" s="182">
        <v>1</v>
      </c>
      <c r="C27" s="182">
        <v>1</v>
      </c>
      <c r="D27" s="182">
        <v>1</v>
      </c>
      <c r="E27" s="182">
        <v>1</v>
      </c>
      <c r="F27" s="406" t="s">
        <v>39</v>
      </c>
      <c r="G27" s="182"/>
      <c r="H27" s="215" t="s">
        <v>40</v>
      </c>
      <c r="I27" s="210">
        <v>56155264</v>
      </c>
    </row>
    <row r="28" spans="1:9" ht="5.0999999999999996" customHeight="1">
      <c r="A28" s="214"/>
      <c r="B28" s="182"/>
      <c r="C28" s="182"/>
      <c r="D28" s="182"/>
      <c r="E28" s="182"/>
      <c r="F28" s="406"/>
      <c r="G28" s="182"/>
      <c r="H28" s="215"/>
      <c r="I28" s="210"/>
    </row>
    <row r="29" spans="1:9" ht="14.1" customHeight="1">
      <c r="A29" s="214">
        <v>2</v>
      </c>
      <c r="B29" s="182">
        <v>1</v>
      </c>
      <c r="C29" s="182">
        <v>1</v>
      </c>
      <c r="D29" s="182">
        <v>1</v>
      </c>
      <c r="E29" s="182">
        <v>1</v>
      </c>
      <c r="F29" s="406" t="s">
        <v>41</v>
      </c>
      <c r="G29" s="182"/>
      <c r="H29" s="215" t="s">
        <v>42</v>
      </c>
      <c r="I29" s="210">
        <v>32884368</v>
      </c>
    </row>
    <row r="30" spans="1:9" ht="5.0999999999999996" customHeight="1">
      <c r="A30" s="214"/>
      <c r="B30" s="182"/>
      <c r="C30" s="182"/>
      <c r="D30" s="182"/>
      <c r="E30" s="182"/>
      <c r="F30" s="406"/>
      <c r="G30" s="182"/>
      <c r="H30" s="215"/>
      <c r="I30" s="210"/>
    </row>
    <row r="31" spans="1:9" ht="14.1" customHeight="1">
      <c r="A31" s="214">
        <v>2</v>
      </c>
      <c r="B31" s="182">
        <v>1</v>
      </c>
      <c r="C31" s="182">
        <v>1</v>
      </c>
      <c r="D31" s="182">
        <v>1</v>
      </c>
      <c r="E31" s="182">
        <v>1</v>
      </c>
      <c r="F31" s="406" t="s">
        <v>43</v>
      </c>
      <c r="G31" s="182"/>
      <c r="H31" s="215" t="s">
        <v>44</v>
      </c>
      <c r="I31" s="210">
        <v>434445660</v>
      </c>
    </row>
    <row r="32" spans="1:9" ht="5.0999999999999996" customHeight="1">
      <c r="A32" s="214"/>
      <c r="B32" s="182"/>
      <c r="C32" s="182"/>
      <c r="D32" s="182"/>
      <c r="E32" s="182"/>
      <c r="F32" s="406"/>
      <c r="G32" s="182"/>
      <c r="H32" s="215"/>
      <c r="I32" s="210"/>
    </row>
    <row r="33" spans="1:9" ht="14.1" customHeight="1">
      <c r="A33" s="214">
        <v>2</v>
      </c>
      <c r="B33" s="182">
        <v>1</v>
      </c>
      <c r="C33" s="182">
        <v>1</v>
      </c>
      <c r="D33" s="182">
        <v>1</v>
      </c>
      <c r="E33" s="182">
        <v>1</v>
      </c>
      <c r="F33" s="406" t="s">
        <v>45</v>
      </c>
      <c r="G33" s="182"/>
      <c r="H33" s="215" t="s">
        <v>46</v>
      </c>
      <c r="I33" s="210">
        <v>117362215</v>
      </c>
    </row>
    <row r="34" spans="1:9" ht="5.0999999999999996" customHeight="1">
      <c r="A34" s="214"/>
      <c r="B34" s="182"/>
      <c r="C34" s="182"/>
      <c r="D34" s="182"/>
      <c r="E34" s="182"/>
      <c r="F34" s="406"/>
      <c r="G34" s="182"/>
      <c r="H34" s="215"/>
      <c r="I34" s="210"/>
    </row>
    <row r="35" spans="1:9" ht="14.1" customHeight="1">
      <c r="A35" s="214">
        <v>2</v>
      </c>
      <c r="B35" s="182">
        <v>1</v>
      </c>
      <c r="C35" s="182">
        <v>1</v>
      </c>
      <c r="D35" s="182">
        <v>1</v>
      </c>
      <c r="E35" s="182">
        <v>1</v>
      </c>
      <c r="F35" s="406" t="s">
        <v>47</v>
      </c>
      <c r="G35" s="182"/>
      <c r="H35" s="215" t="s">
        <v>48</v>
      </c>
      <c r="I35" s="210">
        <v>279807318</v>
      </c>
    </row>
    <row r="36" spans="1:9" ht="14.1" customHeight="1">
      <c r="A36" s="214"/>
      <c r="B36" s="182"/>
      <c r="C36" s="182"/>
      <c r="D36" s="182"/>
      <c r="E36" s="182"/>
      <c r="F36" s="406"/>
      <c r="G36" s="182"/>
      <c r="H36" s="218" t="s">
        <v>49</v>
      </c>
      <c r="I36" s="210"/>
    </row>
    <row r="37" spans="1:9" ht="14.1" customHeight="1">
      <c r="A37" s="214">
        <v>2</v>
      </c>
      <c r="B37" s="182">
        <v>1</v>
      </c>
      <c r="C37" s="182">
        <v>1</v>
      </c>
      <c r="D37" s="182">
        <v>1</v>
      </c>
      <c r="E37" s="182">
        <v>1</v>
      </c>
      <c r="F37" s="406" t="s">
        <v>47</v>
      </c>
      <c r="G37" s="406" t="s">
        <v>39</v>
      </c>
      <c r="H37" s="215" t="s">
        <v>50</v>
      </c>
      <c r="I37" s="210">
        <v>4704075</v>
      </c>
    </row>
    <row r="38" spans="1:9" ht="5.0999999999999996" customHeight="1">
      <c r="A38" s="214"/>
      <c r="B38" s="182"/>
      <c r="C38" s="182"/>
      <c r="D38" s="182"/>
      <c r="E38" s="182"/>
      <c r="F38" s="406"/>
      <c r="G38" s="406"/>
      <c r="H38" s="215"/>
      <c r="I38" s="210"/>
    </row>
    <row r="39" spans="1:9" ht="14.1" customHeight="1">
      <c r="A39" s="214">
        <v>2</v>
      </c>
      <c r="B39" s="182">
        <v>1</v>
      </c>
      <c r="C39" s="182">
        <v>1</v>
      </c>
      <c r="D39" s="182">
        <v>1</v>
      </c>
      <c r="E39" s="182">
        <v>1</v>
      </c>
      <c r="F39" s="398">
        <v>10</v>
      </c>
      <c r="G39" s="182"/>
      <c r="H39" s="215" t="s">
        <v>51</v>
      </c>
      <c r="I39" s="210">
        <v>173305305</v>
      </c>
    </row>
    <row r="40" spans="1:9" ht="14.1" customHeight="1">
      <c r="A40" s="214"/>
      <c r="B40" s="182"/>
      <c r="C40" s="182"/>
      <c r="D40" s="182"/>
      <c r="E40" s="182"/>
      <c r="F40" s="406"/>
      <c r="G40" s="182"/>
      <c r="H40" s="218" t="s">
        <v>29</v>
      </c>
      <c r="I40" s="210"/>
    </row>
    <row r="41" spans="1:9" ht="14.1" customHeight="1">
      <c r="A41" s="214">
        <v>2</v>
      </c>
      <c r="B41" s="182">
        <v>1</v>
      </c>
      <c r="C41" s="182">
        <v>1</v>
      </c>
      <c r="D41" s="182">
        <v>1</v>
      </c>
      <c r="E41" s="182">
        <v>1</v>
      </c>
      <c r="F41" s="398">
        <v>10</v>
      </c>
      <c r="G41" s="182">
        <v>15</v>
      </c>
      <c r="H41" s="216" t="s">
        <v>52</v>
      </c>
      <c r="I41" s="210">
        <v>2131677</v>
      </c>
    </row>
    <row r="42" spans="1:9" ht="14.1" customHeight="1">
      <c r="A42" s="214">
        <v>2</v>
      </c>
      <c r="B42" s="182">
        <v>1</v>
      </c>
      <c r="C42" s="182">
        <v>1</v>
      </c>
      <c r="D42" s="182">
        <v>1</v>
      </c>
      <c r="E42" s="182">
        <v>1</v>
      </c>
      <c r="F42" s="398">
        <v>10</v>
      </c>
      <c r="G42" s="182">
        <v>16</v>
      </c>
      <c r="H42" s="215" t="s">
        <v>53</v>
      </c>
      <c r="I42" s="210">
        <v>2280519</v>
      </c>
    </row>
    <row r="43" spans="1:9" ht="5.0999999999999996" customHeight="1">
      <c r="A43" s="214"/>
      <c r="B43" s="182"/>
      <c r="C43" s="182"/>
      <c r="D43" s="182"/>
      <c r="E43" s="182"/>
      <c r="F43" s="398"/>
      <c r="G43" s="182"/>
      <c r="H43" s="215"/>
      <c r="I43" s="210"/>
    </row>
    <row r="44" spans="1:9" ht="14.1" customHeight="1">
      <c r="A44" s="214">
        <v>2</v>
      </c>
      <c r="B44" s="182">
        <v>1</v>
      </c>
      <c r="C44" s="182">
        <v>1</v>
      </c>
      <c r="D44" s="182">
        <v>1</v>
      </c>
      <c r="E44" s="182">
        <v>1</v>
      </c>
      <c r="F44" s="398">
        <v>11</v>
      </c>
      <c r="G44" s="182"/>
      <c r="H44" s="215" t="s">
        <v>54</v>
      </c>
      <c r="I44" s="210">
        <v>15983764</v>
      </c>
    </row>
    <row r="45" spans="1:9" ht="5.0999999999999996" customHeight="1">
      <c r="A45" s="214"/>
      <c r="B45" s="182"/>
      <c r="C45" s="182"/>
      <c r="D45" s="182"/>
      <c r="E45" s="182"/>
      <c r="F45" s="398"/>
      <c r="G45" s="182"/>
      <c r="H45" s="215"/>
      <c r="I45" s="210"/>
    </row>
    <row r="46" spans="1:9" ht="14.1" customHeight="1">
      <c r="A46" s="214">
        <v>2</v>
      </c>
      <c r="B46" s="182">
        <v>1</v>
      </c>
      <c r="C46" s="182">
        <v>1</v>
      </c>
      <c r="D46" s="182">
        <v>1</v>
      </c>
      <c r="E46" s="182">
        <v>1</v>
      </c>
      <c r="F46" s="398">
        <v>12</v>
      </c>
      <c r="G46" s="182"/>
      <c r="H46" s="215" t="s">
        <v>55</v>
      </c>
      <c r="I46" s="210">
        <v>40528289</v>
      </c>
    </row>
    <row r="47" spans="1:9" ht="14.1" customHeight="1">
      <c r="A47" s="214"/>
      <c r="B47" s="182"/>
      <c r="C47" s="182"/>
      <c r="D47" s="182"/>
      <c r="E47" s="182"/>
      <c r="F47" s="398"/>
      <c r="G47" s="182"/>
      <c r="H47" s="218" t="s">
        <v>29</v>
      </c>
      <c r="I47" s="210"/>
    </row>
    <row r="48" spans="1:9" ht="14.1" customHeight="1">
      <c r="A48" s="214">
        <v>2</v>
      </c>
      <c r="B48" s="182">
        <v>1</v>
      </c>
      <c r="C48" s="182">
        <v>1</v>
      </c>
      <c r="D48" s="182">
        <v>1</v>
      </c>
      <c r="E48" s="182">
        <v>1</v>
      </c>
      <c r="F48" s="398">
        <v>12</v>
      </c>
      <c r="G48" s="182">
        <v>14</v>
      </c>
      <c r="H48" s="215" t="s">
        <v>56</v>
      </c>
      <c r="I48" s="210">
        <v>6384035</v>
      </c>
    </row>
    <row r="49" spans="1:9" ht="14.1" customHeight="1">
      <c r="A49" s="214">
        <v>2</v>
      </c>
      <c r="B49" s="182">
        <v>1</v>
      </c>
      <c r="C49" s="182">
        <v>1</v>
      </c>
      <c r="D49" s="182">
        <v>1</v>
      </c>
      <c r="E49" s="182">
        <v>1</v>
      </c>
      <c r="F49" s="398">
        <v>12</v>
      </c>
      <c r="G49" s="182">
        <v>15</v>
      </c>
      <c r="H49" s="215" t="s">
        <v>57</v>
      </c>
      <c r="I49" s="210">
        <v>3341105</v>
      </c>
    </row>
    <row r="50" spans="1:9" ht="5.0999999999999996" customHeight="1">
      <c r="A50" s="214"/>
      <c r="B50" s="182"/>
      <c r="C50" s="182"/>
      <c r="D50" s="182"/>
      <c r="E50" s="182"/>
      <c r="F50" s="398"/>
      <c r="G50" s="182"/>
      <c r="H50" s="215"/>
      <c r="I50" s="210"/>
    </row>
    <row r="51" spans="1:9" ht="14.1" customHeight="1">
      <c r="A51" s="214">
        <v>2</v>
      </c>
      <c r="B51" s="182">
        <v>1</v>
      </c>
      <c r="C51" s="182">
        <v>1</v>
      </c>
      <c r="D51" s="182">
        <v>1</v>
      </c>
      <c r="E51" s="182">
        <v>1</v>
      </c>
      <c r="F51" s="398">
        <v>13</v>
      </c>
      <c r="G51" s="182"/>
      <c r="H51" s="215" t="s">
        <v>58</v>
      </c>
      <c r="I51" s="210">
        <v>131691434</v>
      </c>
    </row>
    <row r="52" spans="1:9" ht="5.0999999999999996" customHeight="1">
      <c r="A52" s="214"/>
      <c r="B52" s="182"/>
      <c r="C52" s="182"/>
      <c r="D52" s="182"/>
      <c r="E52" s="182"/>
      <c r="F52" s="398"/>
      <c r="G52" s="182"/>
      <c r="H52" s="215"/>
      <c r="I52" s="210"/>
    </row>
    <row r="53" spans="1:9" ht="14.1" customHeight="1">
      <c r="A53" s="214">
        <v>2</v>
      </c>
      <c r="B53" s="182">
        <v>1</v>
      </c>
      <c r="C53" s="182">
        <v>1</v>
      </c>
      <c r="D53" s="182">
        <v>1</v>
      </c>
      <c r="E53" s="182">
        <v>1</v>
      </c>
      <c r="F53" s="398">
        <v>14</v>
      </c>
      <c r="G53" s="182"/>
      <c r="H53" s="215" t="s">
        <v>59</v>
      </c>
      <c r="I53" s="210">
        <v>59903080</v>
      </c>
    </row>
    <row r="54" spans="1:9" ht="5.0999999999999996" customHeight="1">
      <c r="A54" s="214"/>
      <c r="B54" s="182"/>
      <c r="C54" s="182"/>
      <c r="D54" s="182"/>
      <c r="E54" s="182"/>
      <c r="F54" s="406"/>
      <c r="G54" s="182"/>
      <c r="H54" s="215"/>
      <c r="I54" s="210"/>
    </row>
    <row r="55" spans="1:9" ht="14.1" customHeight="1">
      <c r="A55" s="214">
        <v>2</v>
      </c>
      <c r="B55" s="182">
        <v>1</v>
      </c>
      <c r="C55" s="182">
        <v>1</v>
      </c>
      <c r="D55" s="182">
        <v>1</v>
      </c>
      <c r="E55" s="182">
        <v>1</v>
      </c>
      <c r="F55" s="398">
        <v>15</v>
      </c>
      <c r="G55" s="182"/>
      <c r="H55" s="215" t="s">
        <v>60</v>
      </c>
      <c r="I55" s="210">
        <v>38457786</v>
      </c>
    </row>
    <row r="56" spans="1:9" ht="5.0999999999999996" customHeight="1">
      <c r="A56" s="214"/>
      <c r="B56" s="182"/>
      <c r="C56" s="182"/>
      <c r="D56" s="182"/>
      <c r="E56" s="182"/>
      <c r="F56" s="398"/>
      <c r="G56" s="182"/>
      <c r="H56" s="215"/>
      <c r="I56" s="210"/>
    </row>
    <row r="57" spans="1:9" ht="14.1" customHeight="1">
      <c r="A57" s="214">
        <v>2</v>
      </c>
      <c r="B57" s="182">
        <v>1</v>
      </c>
      <c r="C57" s="182">
        <v>1</v>
      </c>
      <c r="D57" s="182">
        <v>1</v>
      </c>
      <c r="E57" s="182">
        <v>1</v>
      </c>
      <c r="F57" s="398">
        <v>16</v>
      </c>
      <c r="G57" s="182"/>
      <c r="H57" s="216" t="s">
        <v>61</v>
      </c>
      <c r="I57" s="210">
        <v>398701145</v>
      </c>
    </row>
    <row r="58" spans="1:9" ht="5.0999999999999996" customHeight="1">
      <c r="A58" s="214"/>
      <c r="B58" s="182"/>
      <c r="C58" s="182"/>
      <c r="D58" s="182"/>
      <c r="E58" s="182"/>
      <c r="F58" s="398"/>
      <c r="G58" s="182"/>
      <c r="H58" s="216"/>
      <c r="I58" s="210"/>
    </row>
    <row r="59" spans="1:9" ht="14.1" customHeight="1">
      <c r="A59" s="214">
        <v>2</v>
      </c>
      <c r="B59" s="182">
        <v>1</v>
      </c>
      <c r="C59" s="182">
        <v>1</v>
      </c>
      <c r="D59" s="182">
        <v>1</v>
      </c>
      <c r="E59" s="182">
        <v>1</v>
      </c>
      <c r="F59" s="398">
        <v>17</v>
      </c>
      <c r="G59" s="182"/>
      <c r="H59" s="215" t="s">
        <v>62</v>
      </c>
      <c r="I59" s="210">
        <v>74821286</v>
      </c>
    </row>
    <row r="60" spans="1:9" ht="5.0999999999999996" customHeight="1">
      <c r="A60" s="214"/>
      <c r="B60" s="182"/>
      <c r="C60" s="182"/>
      <c r="D60" s="182"/>
      <c r="E60" s="182"/>
      <c r="F60" s="398"/>
      <c r="G60" s="182"/>
      <c r="H60" s="215"/>
      <c r="I60" s="210"/>
    </row>
    <row r="61" spans="1:9" ht="14.1" customHeight="1">
      <c r="A61" s="214">
        <v>2</v>
      </c>
      <c r="B61" s="182">
        <v>1</v>
      </c>
      <c r="C61" s="182">
        <v>1</v>
      </c>
      <c r="D61" s="182">
        <v>1</v>
      </c>
      <c r="E61" s="182">
        <v>1</v>
      </c>
      <c r="F61" s="398">
        <v>18</v>
      </c>
      <c r="G61" s="182"/>
      <c r="H61" s="215" t="s">
        <v>63</v>
      </c>
      <c r="I61" s="210">
        <v>41129914</v>
      </c>
    </row>
    <row r="62" spans="1:9" ht="14.1" customHeight="1">
      <c r="A62" s="214"/>
      <c r="B62" s="182"/>
      <c r="C62" s="182"/>
      <c r="D62" s="182"/>
      <c r="E62" s="182"/>
      <c r="F62" s="398"/>
      <c r="G62" s="182"/>
      <c r="H62" s="218" t="s">
        <v>49</v>
      </c>
      <c r="I62" s="210"/>
    </row>
    <row r="63" spans="1:9" ht="14.1" customHeight="1">
      <c r="A63" s="214">
        <v>2</v>
      </c>
      <c r="B63" s="182">
        <v>1</v>
      </c>
      <c r="C63" s="182">
        <v>1</v>
      </c>
      <c r="D63" s="182">
        <v>1</v>
      </c>
      <c r="E63" s="182">
        <v>1</v>
      </c>
      <c r="F63" s="398">
        <v>18</v>
      </c>
      <c r="G63" s="406" t="s">
        <v>27</v>
      </c>
      <c r="H63" s="215" t="s">
        <v>64</v>
      </c>
      <c r="I63" s="210">
        <v>83790</v>
      </c>
    </row>
    <row r="64" spans="1:9" ht="14.1" customHeight="1">
      <c r="A64" s="214">
        <v>2</v>
      </c>
      <c r="B64" s="182">
        <v>1</v>
      </c>
      <c r="C64" s="182">
        <v>1</v>
      </c>
      <c r="D64" s="182">
        <v>1</v>
      </c>
      <c r="E64" s="182">
        <v>1</v>
      </c>
      <c r="F64" s="398">
        <v>19</v>
      </c>
      <c r="G64" s="182"/>
      <c r="H64" s="215" t="s">
        <v>65</v>
      </c>
      <c r="I64" s="210">
        <v>560901469</v>
      </c>
    </row>
    <row r="65" spans="1:9" ht="14.1" customHeight="1">
      <c r="A65" s="499"/>
      <c r="B65" s="511"/>
      <c r="C65" s="511"/>
      <c r="D65" s="511"/>
      <c r="E65" s="511"/>
      <c r="F65" s="511"/>
      <c r="G65" s="182"/>
      <c r="H65" s="218" t="s">
        <v>49</v>
      </c>
      <c r="I65" s="210"/>
    </row>
    <row r="66" spans="1:9" ht="27" customHeight="1">
      <c r="A66" s="214">
        <v>2</v>
      </c>
      <c r="B66" s="182">
        <v>1</v>
      </c>
      <c r="C66" s="182">
        <v>1</v>
      </c>
      <c r="D66" s="182">
        <v>1</v>
      </c>
      <c r="E66" s="182">
        <v>1</v>
      </c>
      <c r="F66" s="398">
        <v>19</v>
      </c>
      <c r="G66" s="182">
        <v>13</v>
      </c>
      <c r="H66" s="216" t="s">
        <v>66</v>
      </c>
      <c r="I66" s="210">
        <v>43700941</v>
      </c>
    </row>
    <row r="67" spans="1:9" ht="5.0999999999999996" customHeight="1">
      <c r="A67" s="499"/>
      <c r="B67" s="511"/>
      <c r="C67" s="511"/>
      <c r="D67" s="511"/>
      <c r="E67" s="511"/>
      <c r="F67" s="511"/>
      <c r="G67" s="182"/>
      <c r="H67" s="509"/>
      <c r="I67" s="210"/>
    </row>
    <row r="68" spans="1:9" ht="14.1" customHeight="1">
      <c r="A68" s="214">
        <v>2</v>
      </c>
      <c r="B68" s="182">
        <v>1</v>
      </c>
      <c r="C68" s="182">
        <v>1</v>
      </c>
      <c r="D68" s="182">
        <v>1</v>
      </c>
      <c r="E68" s="182">
        <v>1</v>
      </c>
      <c r="F68" s="398">
        <v>20</v>
      </c>
      <c r="G68" s="182"/>
      <c r="H68" s="511" t="s">
        <v>67</v>
      </c>
      <c r="I68" s="210">
        <v>157563450</v>
      </c>
    </row>
    <row r="69" spans="1:9" ht="5.0999999999999996" customHeight="1">
      <c r="A69" s="214"/>
      <c r="B69" s="182"/>
      <c r="C69" s="182"/>
      <c r="D69" s="182"/>
      <c r="E69" s="182"/>
      <c r="F69" s="398"/>
      <c r="G69" s="182"/>
      <c r="H69" s="511"/>
      <c r="I69" s="210"/>
    </row>
    <row r="70" spans="1:9" ht="14.1" customHeight="1" thickBot="1">
      <c r="A70" s="390">
        <v>2</v>
      </c>
      <c r="B70" s="391">
        <v>1</v>
      </c>
      <c r="C70" s="391">
        <v>1</v>
      </c>
      <c r="D70" s="391">
        <v>1</v>
      </c>
      <c r="E70" s="391">
        <v>1</v>
      </c>
      <c r="F70" s="405">
        <v>21</v>
      </c>
      <c r="G70" s="391"/>
      <c r="H70" s="393" t="s">
        <v>68</v>
      </c>
      <c r="I70" s="392">
        <v>17764307</v>
      </c>
    </row>
    <row r="71" spans="1:9" ht="5.0999999999999996" customHeight="1" thickTop="1">
      <c r="A71" s="214"/>
      <c r="B71" s="182"/>
      <c r="C71" s="182"/>
      <c r="D71" s="182"/>
      <c r="E71" s="182"/>
      <c r="F71" s="398"/>
      <c r="G71" s="182"/>
      <c r="H71" s="183"/>
      <c r="I71" s="210"/>
    </row>
    <row r="72" spans="1:9" ht="14.1" customHeight="1">
      <c r="A72" s="214">
        <v>2</v>
      </c>
      <c r="B72" s="182">
        <v>1</v>
      </c>
      <c r="C72" s="182">
        <v>1</v>
      </c>
      <c r="D72" s="182">
        <v>1</v>
      </c>
      <c r="E72" s="182">
        <v>1</v>
      </c>
      <c r="F72" s="398">
        <v>22</v>
      </c>
      <c r="G72" s="182"/>
      <c r="H72" s="511" t="s">
        <v>69</v>
      </c>
      <c r="I72" s="210">
        <v>401436758</v>
      </c>
    </row>
    <row r="73" spans="1:9" ht="5.0999999999999996" customHeight="1">
      <c r="A73" s="214"/>
      <c r="B73" s="182"/>
      <c r="C73" s="182"/>
      <c r="D73" s="182"/>
      <c r="E73" s="182"/>
      <c r="F73" s="398"/>
      <c r="G73" s="182"/>
      <c r="H73" s="511"/>
      <c r="I73" s="210"/>
    </row>
    <row r="74" spans="1:9" ht="14.1" customHeight="1">
      <c r="A74" s="214">
        <v>2</v>
      </c>
      <c r="B74" s="182">
        <v>1</v>
      </c>
      <c r="C74" s="182">
        <v>1</v>
      </c>
      <c r="D74" s="182">
        <v>1</v>
      </c>
      <c r="E74" s="182">
        <v>1</v>
      </c>
      <c r="F74" s="398">
        <v>23</v>
      </c>
      <c r="G74" s="182"/>
      <c r="H74" s="265" t="s">
        <v>70</v>
      </c>
      <c r="I74" s="210">
        <v>6826250</v>
      </c>
    </row>
    <row r="75" spans="1:9" ht="5.0999999999999996" customHeight="1">
      <c r="A75" s="214"/>
      <c r="B75" s="182"/>
      <c r="C75" s="182"/>
      <c r="D75" s="182"/>
      <c r="E75" s="182"/>
      <c r="F75" s="398"/>
      <c r="G75" s="182"/>
      <c r="H75" s="265"/>
      <c r="I75" s="210"/>
    </row>
    <row r="76" spans="1:9" ht="14.1" customHeight="1">
      <c r="A76" s="214">
        <v>2</v>
      </c>
      <c r="B76" s="182">
        <v>1</v>
      </c>
      <c r="C76" s="182">
        <v>1</v>
      </c>
      <c r="D76" s="182">
        <v>1</v>
      </c>
      <c r="E76" s="182">
        <v>1</v>
      </c>
      <c r="F76" s="398">
        <v>24</v>
      </c>
      <c r="G76" s="182"/>
      <c r="H76" s="265" t="s">
        <v>71</v>
      </c>
      <c r="I76" s="210">
        <v>209505897</v>
      </c>
    </row>
    <row r="77" spans="1:9" ht="14.1" customHeight="1">
      <c r="A77" s="214">
        <v>2</v>
      </c>
      <c r="B77" s="182">
        <v>1</v>
      </c>
      <c r="C77" s="182">
        <v>1</v>
      </c>
      <c r="D77" s="182">
        <v>1</v>
      </c>
      <c r="E77" s="182">
        <v>1</v>
      </c>
      <c r="F77" s="398">
        <v>24</v>
      </c>
      <c r="G77" s="182"/>
      <c r="H77" s="215" t="s">
        <v>72</v>
      </c>
      <c r="I77" s="210">
        <v>116200573</v>
      </c>
    </row>
    <row r="78" spans="1:9" ht="17.25" customHeight="1">
      <c r="A78" s="214"/>
      <c r="B78" s="182"/>
      <c r="C78" s="182"/>
      <c r="D78" s="182"/>
      <c r="E78" s="182"/>
      <c r="F78" s="182"/>
      <c r="G78" s="182"/>
      <c r="H78" s="218" t="s">
        <v>73</v>
      </c>
      <c r="I78" s="236">
        <f>SUM(I13:I77)</f>
        <v>4412833122</v>
      </c>
    </row>
    <row r="79" spans="1:9" ht="5.0999999999999996" customHeight="1">
      <c r="A79" s="214"/>
      <c r="B79" s="182"/>
      <c r="C79" s="182"/>
      <c r="D79" s="182"/>
      <c r="E79" s="182"/>
      <c r="F79" s="182"/>
      <c r="G79" s="182"/>
      <c r="H79" s="218"/>
      <c r="I79" s="236"/>
    </row>
    <row r="80" spans="1:9" ht="14.1" customHeight="1">
      <c r="A80" s="214">
        <v>2</v>
      </c>
      <c r="B80" s="182">
        <v>0</v>
      </c>
      <c r="C80" s="182">
        <v>0</v>
      </c>
      <c r="D80" s="182">
        <v>0</v>
      </c>
      <c r="E80" s="182">
        <v>0</v>
      </c>
      <c r="F80" s="182"/>
      <c r="G80" s="398"/>
      <c r="H80" s="399" t="s">
        <v>20</v>
      </c>
      <c r="I80" s="236"/>
    </row>
    <row r="81" spans="1:9" ht="14.1" customHeight="1">
      <c r="A81" s="214">
        <v>2</v>
      </c>
      <c r="B81" s="182">
        <v>1</v>
      </c>
      <c r="C81" s="182">
        <v>0</v>
      </c>
      <c r="D81" s="182">
        <v>0</v>
      </c>
      <c r="E81" s="182">
        <v>0</v>
      </c>
      <c r="F81" s="182"/>
      <c r="G81" s="398"/>
      <c r="H81" s="399" t="s">
        <v>21</v>
      </c>
      <c r="I81" s="236"/>
    </row>
    <row r="82" spans="1:9" ht="14.1" customHeight="1">
      <c r="A82" s="214">
        <v>2</v>
      </c>
      <c r="B82" s="182">
        <v>1</v>
      </c>
      <c r="C82" s="182">
        <v>1</v>
      </c>
      <c r="D82" s="182">
        <v>0</v>
      </c>
      <c r="E82" s="182">
        <v>0</v>
      </c>
      <c r="F82" s="182"/>
      <c r="G82" s="398"/>
      <c r="H82" s="399" t="s">
        <v>22</v>
      </c>
      <c r="I82" s="236"/>
    </row>
    <row r="83" spans="1:9" ht="14.1" customHeight="1">
      <c r="A83" s="214">
        <v>2</v>
      </c>
      <c r="B83" s="182">
        <v>1</v>
      </c>
      <c r="C83" s="182">
        <v>1</v>
      </c>
      <c r="D83" s="182">
        <v>1</v>
      </c>
      <c r="E83" s="182">
        <v>0</v>
      </c>
      <c r="F83" s="182"/>
      <c r="G83" s="398"/>
      <c r="H83" s="399" t="s">
        <v>23</v>
      </c>
      <c r="I83" s="236"/>
    </row>
    <row r="84" spans="1:9" ht="14.1" customHeight="1">
      <c r="A84" s="214">
        <v>2</v>
      </c>
      <c r="B84" s="182">
        <v>1</v>
      </c>
      <c r="C84" s="182">
        <v>1</v>
      </c>
      <c r="D84" s="182">
        <v>1</v>
      </c>
      <c r="E84" s="182">
        <v>2</v>
      </c>
      <c r="F84" s="182"/>
      <c r="G84" s="182"/>
      <c r="H84" s="401" t="s">
        <v>74</v>
      </c>
      <c r="I84" s="236"/>
    </row>
    <row r="85" spans="1:9" ht="14.1" customHeight="1">
      <c r="A85" s="214">
        <v>2</v>
      </c>
      <c r="B85" s="182">
        <v>1</v>
      </c>
      <c r="C85" s="182">
        <v>1</v>
      </c>
      <c r="D85" s="182">
        <v>1</v>
      </c>
      <c r="E85" s="182">
        <v>2</v>
      </c>
      <c r="F85" s="182">
        <v>25</v>
      </c>
      <c r="G85" s="182"/>
      <c r="H85" s="401" t="s">
        <v>74</v>
      </c>
      <c r="I85" s="236"/>
    </row>
    <row r="86" spans="1:9" ht="14.1" customHeight="1">
      <c r="A86" s="214"/>
      <c r="B86" s="182"/>
      <c r="C86" s="182"/>
      <c r="D86" s="182"/>
      <c r="E86" s="182"/>
      <c r="F86" s="182"/>
      <c r="G86" s="182"/>
      <c r="H86" s="215" t="s">
        <v>75</v>
      </c>
      <c r="I86" s="210">
        <v>102833904</v>
      </c>
    </row>
    <row r="87" spans="1:9" ht="14.1" customHeight="1">
      <c r="A87" s="214"/>
      <c r="B87" s="182"/>
      <c r="C87" s="182"/>
      <c r="D87" s="182"/>
      <c r="E87" s="182"/>
      <c r="F87" s="182"/>
      <c r="G87" s="182"/>
      <c r="H87" s="215" t="s">
        <v>76</v>
      </c>
      <c r="I87" s="210">
        <v>7950232</v>
      </c>
    </row>
    <row r="88" spans="1:9" ht="14.1" customHeight="1">
      <c r="A88" s="214"/>
      <c r="B88" s="182"/>
      <c r="C88" s="182"/>
      <c r="D88" s="182"/>
      <c r="E88" s="182"/>
      <c r="F88" s="182"/>
      <c r="G88" s="182"/>
      <c r="H88" s="215" t="s">
        <v>77</v>
      </c>
      <c r="I88" s="210">
        <v>18514776</v>
      </c>
    </row>
    <row r="89" spans="1:9" ht="14.1" customHeight="1">
      <c r="A89" s="214"/>
      <c r="B89" s="182"/>
      <c r="C89" s="182"/>
      <c r="D89" s="182"/>
      <c r="E89" s="182"/>
      <c r="F89" s="182"/>
      <c r="G89" s="182"/>
      <c r="H89" s="215" t="s">
        <v>78</v>
      </c>
      <c r="I89" s="210">
        <v>47161566</v>
      </c>
    </row>
    <row r="90" spans="1:9" ht="14.1" customHeight="1">
      <c r="A90" s="214"/>
      <c r="B90" s="182"/>
      <c r="C90" s="182"/>
      <c r="D90" s="182"/>
      <c r="E90" s="182"/>
      <c r="F90" s="182"/>
      <c r="G90" s="182"/>
      <c r="H90" s="215" t="s">
        <v>79</v>
      </c>
      <c r="I90" s="210">
        <v>1075867</v>
      </c>
    </row>
    <row r="91" spans="1:9" ht="14.1" customHeight="1">
      <c r="A91" s="217"/>
      <c r="B91" s="183"/>
      <c r="C91" s="183"/>
      <c r="D91" s="183"/>
      <c r="E91" s="183"/>
      <c r="F91" s="183"/>
      <c r="G91" s="183"/>
      <c r="H91" s="215" t="s">
        <v>80</v>
      </c>
      <c r="I91" s="210">
        <f>SUM(I86:I90)</f>
        <v>177536345</v>
      </c>
    </row>
    <row r="92" spans="1:9" ht="14.1" customHeight="1">
      <c r="A92" s="214"/>
      <c r="B92" s="182"/>
      <c r="C92" s="182"/>
      <c r="D92" s="182"/>
      <c r="E92" s="182"/>
      <c r="F92" s="182"/>
      <c r="G92" s="182"/>
      <c r="H92" s="218" t="s">
        <v>81</v>
      </c>
      <c r="I92" s="210"/>
    </row>
    <row r="93" spans="1:9" ht="14.1" customHeight="1">
      <c r="A93" s="214"/>
      <c r="B93" s="182"/>
      <c r="C93" s="182"/>
      <c r="D93" s="182"/>
      <c r="E93" s="182"/>
      <c r="F93" s="182"/>
      <c r="G93" s="182"/>
      <c r="H93" s="215" t="s">
        <v>75</v>
      </c>
      <c r="I93" s="210">
        <v>23788232</v>
      </c>
    </row>
    <row r="94" spans="1:9" ht="14.1" customHeight="1">
      <c r="A94" s="214"/>
      <c r="B94" s="182"/>
      <c r="C94" s="182"/>
      <c r="D94" s="182"/>
      <c r="E94" s="182"/>
      <c r="F94" s="182"/>
      <c r="G94" s="182"/>
      <c r="H94" s="215" t="s">
        <v>76</v>
      </c>
      <c r="I94" s="210">
        <v>1343763</v>
      </c>
    </row>
    <row r="95" spans="1:9" ht="14.1" customHeight="1">
      <c r="A95" s="214"/>
      <c r="B95" s="182"/>
      <c r="C95" s="182"/>
      <c r="D95" s="182"/>
      <c r="E95" s="182"/>
      <c r="F95" s="182"/>
      <c r="G95" s="182"/>
      <c r="H95" s="215" t="s">
        <v>77</v>
      </c>
      <c r="I95" s="210">
        <v>9097851</v>
      </c>
    </row>
    <row r="96" spans="1:9" ht="14.1" customHeight="1">
      <c r="A96" s="214"/>
      <c r="B96" s="182"/>
      <c r="C96" s="182"/>
      <c r="D96" s="182"/>
      <c r="E96" s="182"/>
      <c r="F96" s="182"/>
      <c r="G96" s="182"/>
      <c r="H96" s="215" t="s">
        <v>79</v>
      </c>
      <c r="I96" s="210"/>
    </row>
    <row r="97" spans="1:15" ht="14.1" customHeight="1">
      <c r="A97" s="217"/>
      <c r="B97" s="183"/>
      <c r="C97" s="183"/>
      <c r="D97" s="183"/>
      <c r="E97" s="183"/>
      <c r="F97" s="183"/>
      <c r="G97" s="183"/>
      <c r="H97" s="215" t="s">
        <v>80</v>
      </c>
      <c r="I97" s="210">
        <f>SUM(I93:I96)</f>
        <v>34229846</v>
      </c>
    </row>
    <row r="98" spans="1:15" ht="17.25" customHeight="1">
      <c r="A98" s="217"/>
      <c r="B98" s="183"/>
      <c r="C98" s="183"/>
      <c r="D98" s="183"/>
      <c r="E98" s="183"/>
      <c r="F98" s="183"/>
      <c r="G98" s="183"/>
      <c r="H98" s="218" t="s">
        <v>73</v>
      </c>
      <c r="I98" s="236">
        <f>I91+I97</f>
        <v>211766191</v>
      </c>
    </row>
    <row r="99" spans="1:15" ht="5.0999999999999996" customHeight="1">
      <c r="A99" s="217"/>
      <c r="B99" s="183"/>
      <c r="C99" s="183"/>
      <c r="D99" s="183"/>
      <c r="E99" s="183"/>
      <c r="F99" s="183"/>
      <c r="G99" s="183"/>
      <c r="H99" s="218"/>
      <c r="I99" s="236"/>
    </row>
    <row r="100" spans="1:15">
      <c r="A100" s="214">
        <v>2</v>
      </c>
      <c r="B100" s="182">
        <v>0</v>
      </c>
      <c r="C100" s="182">
        <v>0</v>
      </c>
      <c r="D100" s="182">
        <v>0</v>
      </c>
      <c r="E100" s="182">
        <v>0</v>
      </c>
      <c r="F100" s="182"/>
      <c r="G100" s="398"/>
      <c r="H100" s="399" t="s">
        <v>20</v>
      </c>
      <c r="I100" s="236"/>
    </row>
    <row r="101" spans="1:15">
      <c r="A101" s="214">
        <v>2</v>
      </c>
      <c r="B101" s="182">
        <v>1</v>
      </c>
      <c r="C101" s="182">
        <v>0</v>
      </c>
      <c r="D101" s="182">
        <v>0</v>
      </c>
      <c r="E101" s="182">
        <v>0</v>
      </c>
      <c r="F101" s="182"/>
      <c r="G101" s="398"/>
      <c r="H101" s="399" t="s">
        <v>21</v>
      </c>
      <c r="I101" s="236"/>
      <c r="K101" s="179"/>
      <c r="L101" s="179"/>
      <c r="M101" s="179"/>
      <c r="N101" s="179"/>
      <c r="O101" s="179"/>
    </row>
    <row r="102" spans="1:15">
      <c r="A102" s="214">
        <v>2</v>
      </c>
      <c r="B102" s="182">
        <v>1</v>
      </c>
      <c r="C102" s="182">
        <v>1</v>
      </c>
      <c r="D102" s="182">
        <v>0</v>
      </c>
      <c r="E102" s="182">
        <v>0</v>
      </c>
      <c r="F102" s="182"/>
      <c r="G102" s="398"/>
      <c r="H102" s="399" t="s">
        <v>22</v>
      </c>
      <c r="I102" s="236"/>
      <c r="K102" s="179"/>
      <c r="L102" s="179"/>
      <c r="M102" s="179"/>
      <c r="N102" s="179"/>
      <c r="O102" s="179"/>
    </row>
    <row r="103" spans="1:15">
      <c r="A103" s="214">
        <v>2</v>
      </c>
      <c r="B103" s="182">
        <v>1</v>
      </c>
      <c r="C103" s="182">
        <v>1</v>
      </c>
      <c r="D103" s="182">
        <v>1</v>
      </c>
      <c r="E103" s="182">
        <v>0</v>
      </c>
      <c r="F103" s="182"/>
      <c r="G103" s="398"/>
      <c r="H103" s="399" t="s">
        <v>23</v>
      </c>
      <c r="I103" s="236"/>
      <c r="K103" s="179"/>
      <c r="L103" s="179"/>
      <c r="M103" s="179"/>
      <c r="N103" s="179"/>
      <c r="O103" s="179"/>
    </row>
    <row r="104" spans="1:15">
      <c r="A104" s="214">
        <v>2</v>
      </c>
      <c r="B104" s="182">
        <v>1</v>
      </c>
      <c r="C104" s="182">
        <v>1</v>
      </c>
      <c r="D104" s="182">
        <v>1</v>
      </c>
      <c r="E104" s="182">
        <v>3</v>
      </c>
      <c r="F104" s="182"/>
      <c r="G104" s="182"/>
      <c r="H104" s="401" t="s">
        <v>82</v>
      </c>
      <c r="I104" s="236"/>
      <c r="K104" s="179"/>
      <c r="L104" s="179"/>
      <c r="M104" s="179"/>
      <c r="N104" s="179"/>
      <c r="O104" s="179"/>
    </row>
    <row r="105" spans="1:15" ht="15" customHeight="1">
      <c r="A105" s="214">
        <v>2</v>
      </c>
      <c r="B105" s="182">
        <v>1</v>
      </c>
      <c r="C105" s="182">
        <v>1</v>
      </c>
      <c r="D105" s="182">
        <v>1</v>
      </c>
      <c r="E105" s="182">
        <v>3</v>
      </c>
      <c r="F105" s="182">
        <v>26</v>
      </c>
      <c r="G105" s="182"/>
      <c r="H105" s="401" t="s">
        <v>82</v>
      </c>
      <c r="I105" s="236"/>
    </row>
    <row r="106" spans="1:15" ht="14.1" customHeight="1">
      <c r="A106" s="214"/>
      <c r="B106" s="182"/>
      <c r="C106" s="182"/>
      <c r="D106" s="182"/>
      <c r="E106" s="182"/>
      <c r="F106" s="182" t="s">
        <v>83</v>
      </c>
      <c r="G106" s="182"/>
      <c r="H106" s="215" t="s">
        <v>75</v>
      </c>
      <c r="I106" s="210">
        <v>206325714</v>
      </c>
    </row>
    <row r="107" spans="1:15" ht="14.1" customHeight="1">
      <c r="A107" s="214"/>
      <c r="B107" s="182"/>
      <c r="C107" s="182"/>
      <c r="D107" s="182"/>
      <c r="E107" s="182"/>
      <c r="F107" s="182"/>
      <c r="G107" s="182"/>
      <c r="H107" s="215" t="s">
        <v>84</v>
      </c>
      <c r="I107" s="210">
        <v>14155715</v>
      </c>
    </row>
    <row r="108" spans="1:15" ht="14.1" customHeight="1">
      <c r="A108" s="214"/>
      <c r="B108" s="182"/>
      <c r="C108" s="182"/>
      <c r="D108" s="182"/>
      <c r="E108" s="182"/>
      <c r="F108" s="182"/>
      <c r="G108" s="182"/>
      <c r="H108" s="215" t="s">
        <v>77</v>
      </c>
      <c r="I108" s="210">
        <v>35798399</v>
      </c>
    </row>
    <row r="109" spans="1:15" ht="14.1" customHeight="1">
      <c r="A109" s="214"/>
      <c r="B109" s="182"/>
      <c r="C109" s="182"/>
      <c r="D109" s="182"/>
      <c r="E109" s="182"/>
      <c r="F109" s="182"/>
      <c r="G109" s="182"/>
      <c r="H109" s="215" t="s">
        <v>79</v>
      </c>
      <c r="I109" s="210">
        <v>4197580</v>
      </c>
    </row>
    <row r="110" spans="1:15" ht="14.1" customHeight="1">
      <c r="A110" s="217"/>
      <c r="B110" s="183"/>
      <c r="C110" s="183"/>
      <c r="D110" s="183"/>
      <c r="E110" s="183"/>
      <c r="F110" s="183"/>
      <c r="G110" s="183"/>
      <c r="H110" s="215" t="s">
        <v>80</v>
      </c>
      <c r="I110" s="210">
        <f>SUM(I106:I109)</f>
        <v>260477408</v>
      </c>
    </row>
    <row r="111" spans="1:15" ht="14.1" customHeight="1">
      <c r="A111" s="214"/>
      <c r="B111" s="182"/>
      <c r="C111" s="182"/>
      <c r="D111" s="182"/>
      <c r="E111" s="182"/>
      <c r="F111" s="182"/>
      <c r="G111" s="182"/>
      <c r="H111" s="218" t="s">
        <v>85</v>
      </c>
      <c r="I111" s="210"/>
    </row>
    <row r="112" spans="1:15" ht="14.1" customHeight="1">
      <c r="A112" s="214"/>
      <c r="B112" s="182"/>
      <c r="C112" s="182"/>
      <c r="D112" s="182"/>
      <c r="E112" s="182"/>
      <c r="F112" s="182"/>
      <c r="G112" s="182"/>
      <c r="H112" s="215" t="s">
        <v>75</v>
      </c>
      <c r="I112" s="210">
        <v>18732764</v>
      </c>
    </row>
    <row r="113" spans="1:10" ht="14.1" customHeight="1">
      <c r="A113" s="214"/>
      <c r="B113" s="182"/>
      <c r="C113" s="182"/>
      <c r="D113" s="182"/>
      <c r="E113" s="182"/>
      <c r="F113" s="182"/>
      <c r="G113" s="182"/>
      <c r="H113" s="215" t="s">
        <v>84</v>
      </c>
      <c r="I113" s="210">
        <v>948808</v>
      </c>
    </row>
    <row r="114" spans="1:10" ht="14.1" customHeight="1">
      <c r="A114" s="214"/>
      <c r="B114" s="182"/>
      <c r="C114" s="182"/>
      <c r="D114" s="182"/>
      <c r="E114" s="182"/>
      <c r="F114" s="182"/>
      <c r="G114" s="182"/>
      <c r="H114" s="215" t="s">
        <v>77</v>
      </c>
      <c r="I114" s="210">
        <v>825369</v>
      </c>
    </row>
    <row r="115" spans="1:10" ht="14.1" customHeight="1">
      <c r="A115" s="217"/>
      <c r="B115" s="183"/>
      <c r="C115" s="183"/>
      <c r="D115" s="183"/>
      <c r="E115" s="183"/>
      <c r="F115" s="183"/>
      <c r="G115" s="183"/>
      <c r="H115" s="215" t="s">
        <v>80</v>
      </c>
      <c r="I115" s="210">
        <f>SUM(I111:I114)</f>
        <v>20506941</v>
      </c>
    </row>
    <row r="116" spans="1:10" ht="14.1" customHeight="1">
      <c r="A116" s="217"/>
      <c r="B116" s="183"/>
      <c r="C116" s="183"/>
      <c r="D116" s="183"/>
      <c r="E116" s="183"/>
      <c r="F116" s="183"/>
      <c r="G116" s="183"/>
      <c r="H116" s="218" t="s">
        <v>73</v>
      </c>
      <c r="I116" s="236">
        <f>I110+I115</f>
        <v>280984349</v>
      </c>
    </row>
    <row r="117" spans="1:10" ht="5.0999999999999996" customHeight="1">
      <c r="A117" s="217"/>
      <c r="B117" s="183"/>
      <c r="C117" s="183"/>
      <c r="D117" s="183"/>
      <c r="E117" s="183"/>
      <c r="F117" s="183"/>
      <c r="G117" s="183"/>
      <c r="H117" s="218"/>
      <c r="I117" s="236"/>
    </row>
    <row r="118" spans="1:10">
      <c r="A118" s="214">
        <v>2</v>
      </c>
      <c r="B118" s="182">
        <v>0</v>
      </c>
      <c r="C118" s="182">
        <v>0</v>
      </c>
      <c r="D118" s="182">
        <v>0</v>
      </c>
      <c r="E118" s="182">
        <v>0</v>
      </c>
      <c r="F118" s="182"/>
      <c r="G118" s="398"/>
      <c r="H118" s="399" t="s">
        <v>20</v>
      </c>
      <c r="I118" s="236"/>
    </row>
    <row r="119" spans="1:10">
      <c r="A119" s="214">
        <v>2</v>
      </c>
      <c r="B119" s="182">
        <v>1</v>
      </c>
      <c r="C119" s="182">
        <v>0</v>
      </c>
      <c r="D119" s="182">
        <v>0</v>
      </c>
      <c r="E119" s="182">
        <v>0</v>
      </c>
      <c r="F119" s="182"/>
      <c r="G119" s="398"/>
      <c r="H119" s="399" t="s">
        <v>21</v>
      </c>
      <c r="I119" s="236"/>
    </row>
    <row r="120" spans="1:10">
      <c r="A120" s="214">
        <v>2</v>
      </c>
      <c r="B120" s="182">
        <v>1</v>
      </c>
      <c r="C120" s="182">
        <v>1</v>
      </c>
      <c r="D120" s="182">
        <v>0</v>
      </c>
      <c r="E120" s="182">
        <v>0</v>
      </c>
      <c r="F120" s="182"/>
      <c r="G120" s="398"/>
      <c r="H120" s="399" t="s">
        <v>22</v>
      </c>
      <c r="I120" s="236"/>
    </row>
    <row r="121" spans="1:10">
      <c r="A121" s="214">
        <v>2</v>
      </c>
      <c r="B121" s="182">
        <v>1</v>
      </c>
      <c r="C121" s="182">
        <v>1</v>
      </c>
      <c r="D121" s="182">
        <v>1</v>
      </c>
      <c r="E121" s="182">
        <v>0</v>
      </c>
      <c r="F121" s="182"/>
      <c r="G121" s="398"/>
      <c r="H121" s="399" t="s">
        <v>23</v>
      </c>
      <c r="I121" s="236"/>
    </row>
    <row r="122" spans="1:10">
      <c r="A122" s="214">
        <v>2</v>
      </c>
      <c r="B122" s="182">
        <v>1</v>
      </c>
      <c r="C122" s="182">
        <v>1</v>
      </c>
      <c r="D122" s="182">
        <v>1</v>
      </c>
      <c r="E122" s="182">
        <v>4</v>
      </c>
      <c r="F122" s="182"/>
      <c r="G122" s="182"/>
      <c r="H122" s="401" t="s">
        <v>86</v>
      </c>
      <c r="I122" s="236"/>
    </row>
    <row r="123" spans="1:10">
      <c r="A123" s="214">
        <v>2</v>
      </c>
      <c r="B123" s="182">
        <v>1</v>
      </c>
      <c r="C123" s="182">
        <v>1</v>
      </c>
      <c r="D123" s="182">
        <v>1</v>
      </c>
      <c r="E123" s="182">
        <v>4</v>
      </c>
      <c r="F123" s="182">
        <v>27</v>
      </c>
      <c r="G123" s="182"/>
      <c r="H123" s="401" t="s">
        <v>86</v>
      </c>
      <c r="I123" s="236"/>
    </row>
    <row r="124" spans="1:10" ht="14.1" customHeight="1">
      <c r="A124" s="214">
        <v>2</v>
      </c>
      <c r="B124" s="182">
        <v>1</v>
      </c>
      <c r="C124" s="182">
        <v>1</v>
      </c>
      <c r="D124" s="182">
        <v>1</v>
      </c>
      <c r="E124" s="182">
        <v>4</v>
      </c>
      <c r="F124" s="182">
        <v>27</v>
      </c>
      <c r="G124" s="406" t="s">
        <v>25</v>
      </c>
      <c r="H124" s="215" t="s">
        <v>87</v>
      </c>
      <c r="I124" s="210"/>
    </row>
    <row r="125" spans="1:10" ht="14.1" customHeight="1">
      <c r="A125" s="214"/>
      <c r="B125" s="182"/>
      <c r="C125" s="182"/>
      <c r="D125" s="182"/>
      <c r="E125" s="182"/>
      <c r="F125" s="182"/>
      <c r="G125" s="182"/>
      <c r="H125" s="215" t="s">
        <v>75</v>
      </c>
      <c r="I125" s="210">
        <v>55531015</v>
      </c>
    </row>
    <row r="126" spans="1:10" ht="14.1" customHeight="1" thickBot="1">
      <c r="A126" s="390"/>
      <c r="B126" s="391"/>
      <c r="C126" s="391"/>
      <c r="D126" s="391"/>
      <c r="E126" s="391"/>
      <c r="F126" s="391"/>
      <c r="G126" s="391"/>
      <c r="H126" s="393" t="s">
        <v>84</v>
      </c>
      <c r="I126" s="392">
        <v>4063137</v>
      </c>
    </row>
    <row r="127" spans="1:10" ht="14.1" customHeight="1" thickTop="1">
      <c r="A127" s="214"/>
      <c r="B127" s="182"/>
      <c r="C127" s="182"/>
      <c r="D127" s="182"/>
      <c r="E127" s="182"/>
      <c r="F127" s="182"/>
      <c r="G127" s="182"/>
      <c r="H127" s="215" t="s">
        <v>77</v>
      </c>
      <c r="I127" s="210">
        <v>10199335</v>
      </c>
      <c r="J127" s="179"/>
    </row>
    <row r="128" spans="1:10" ht="14.1" customHeight="1">
      <c r="A128" s="214"/>
      <c r="B128" s="182"/>
      <c r="C128" s="182"/>
      <c r="D128" s="182"/>
      <c r="E128" s="182"/>
      <c r="F128" s="182"/>
      <c r="G128" s="182"/>
      <c r="H128" s="215" t="s">
        <v>88</v>
      </c>
      <c r="I128" s="396">
        <f>SUM(I129:I137)</f>
        <v>38588731</v>
      </c>
    </row>
    <row r="129" spans="1:10" ht="14.1" customHeight="1">
      <c r="A129" s="214"/>
      <c r="B129" s="182"/>
      <c r="C129" s="182"/>
      <c r="D129" s="182"/>
      <c r="E129" s="182"/>
      <c r="F129" s="182"/>
      <c r="G129" s="182"/>
      <c r="H129" s="480" t="s">
        <v>89</v>
      </c>
      <c r="I129" s="397">
        <v>9797454</v>
      </c>
    </row>
    <row r="130" spans="1:10" ht="14.1" customHeight="1">
      <c r="A130" s="214"/>
      <c r="B130" s="182"/>
      <c r="C130" s="182"/>
      <c r="D130" s="182"/>
      <c r="E130" s="182"/>
      <c r="F130" s="182"/>
      <c r="G130" s="182"/>
      <c r="H130" s="395" t="s">
        <v>90</v>
      </c>
      <c r="I130" s="397">
        <v>11069466</v>
      </c>
    </row>
    <row r="131" spans="1:10" ht="14.1" customHeight="1">
      <c r="A131" s="214"/>
      <c r="B131" s="182"/>
      <c r="C131" s="182"/>
      <c r="D131" s="182"/>
      <c r="E131" s="182"/>
      <c r="F131" s="182"/>
      <c r="G131" s="182"/>
      <c r="H131" s="395" t="s">
        <v>91</v>
      </c>
      <c r="I131" s="397">
        <v>3323862</v>
      </c>
    </row>
    <row r="132" spans="1:10" ht="14.1" customHeight="1">
      <c r="A132" s="214"/>
      <c r="B132" s="182"/>
      <c r="C132" s="182"/>
      <c r="D132" s="182"/>
      <c r="E132" s="182"/>
      <c r="F132" s="182"/>
      <c r="G132" s="182"/>
      <c r="H132" s="395" t="s">
        <v>92</v>
      </c>
      <c r="I132" s="397">
        <v>2398274</v>
      </c>
    </row>
    <row r="133" spans="1:10" ht="14.1" customHeight="1">
      <c r="A133" s="214"/>
      <c r="B133" s="182"/>
      <c r="C133" s="182"/>
      <c r="D133" s="182"/>
      <c r="E133" s="182"/>
      <c r="F133" s="182"/>
      <c r="G133" s="182"/>
      <c r="H133" s="395" t="s">
        <v>93</v>
      </c>
      <c r="I133" s="397">
        <v>3759271</v>
      </c>
    </row>
    <row r="134" spans="1:10" ht="14.1" customHeight="1">
      <c r="A134" s="214"/>
      <c r="B134" s="182"/>
      <c r="C134" s="182"/>
      <c r="D134" s="182"/>
      <c r="E134" s="182"/>
      <c r="F134" s="182"/>
      <c r="G134" s="182"/>
      <c r="H134" s="395" t="s">
        <v>94</v>
      </c>
      <c r="I134" s="397">
        <v>5058311</v>
      </c>
    </row>
    <row r="135" spans="1:10" ht="14.1" customHeight="1">
      <c r="A135" s="214"/>
      <c r="B135" s="182"/>
      <c r="C135" s="182"/>
      <c r="D135" s="182"/>
      <c r="E135" s="182"/>
      <c r="F135" s="182"/>
      <c r="G135" s="182"/>
      <c r="H135" s="395" t="s">
        <v>95</v>
      </c>
      <c r="I135" s="397">
        <v>1524798</v>
      </c>
    </row>
    <row r="136" spans="1:10" ht="14.1" customHeight="1">
      <c r="A136" s="214"/>
      <c r="B136" s="182"/>
      <c r="C136" s="182"/>
      <c r="D136" s="182"/>
      <c r="E136" s="182"/>
      <c r="F136" s="182"/>
      <c r="G136" s="182"/>
      <c r="H136" s="395" t="s">
        <v>96</v>
      </c>
      <c r="I136" s="397">
        <v>1524798</v>
      </c>
    </row>
    <row r="137" spans="1:10" ht="14.1" customHeight="1">
      <c r="A137" s="214"/>
      <c r="B137" s="182"/>
      <c r="C137" s="182"/>
      <c r="D137" s="182"/>
      <c r="E137" s="182"/>
      <c r="F137" s="182"/>
      <c r="G137" s="182"/>
      <c r="H137" s="395" t="s">
        <v>97</v>
      </c>
      <c r="I137" s="397">
        <v>132497</v>
      </c>
    </row>
    <row r="138" spans="1:10" ht="5.0999999999999996" customHeight="1">
      <c r="A138" s="214"/>
      <c r="B138" s="182"/>
      <c r="C138" s="182"/>
      <c r="D138" s="182"/>
      <c r="E138" s="182"/>
      <c r="F138" s="182"/>
      <c r="G138" s="182"/>
      <c r="H138" s="394"/>
      <c r="I138" s="210"/>
    </row>
    <row r="139" spans="1:10" ht="14.1" customHeight="1">
      <c r="A139" s="214"/>
      <c r="B139" s="182"/>
      <c r="C139" s="182"/>
      <c r="D139" s="182"/>
      <c r="E139" s="182"/>
      <c r="F139" s="182"/>
      <c r="G139" s="182"/>
      <c r="H139" s="215" t="s">
        <v>79</v>
      </c>
      <c r="I139" s="210">
        <v>1000000</v>
      </c>
    </row>
    <row r="140" spans="1:10" ht="14.1" customHeight="1">
      <c r="A140" s="214"/>
      <c r="B140" s="182"/>
      <c r="C140" s="182"/>
      <c r="D140" s="182"/>
      <c r="E140" s="182"/>
      <c r="F140" s="182"/>
      <c r="G140" s="182"/>
      <c r="H140" s="218" t="s">
        <v>73</v>
      </c>
      <c r="I140" s="236">
        <f>I125+I126+I127+I128+I139</f>
        <v>109382218</v>
      </c>
      <c r="J140" s="179"/>
    </row>
    <row r="141" spans="1:10" ht="14.1" customHeight="1">
      <c r="A141" s="214">
        <v>2</v>
      </c>
      <c r="B141" s="182">
        <v>1</v>
      </c>
      <c r="C141" s="182">
        <v>1</v>
      </c>
      <c r="D141" s="182">
        <v>1</v>
      </c>
      <c r="E141" s="182">
        <v>4</v>
      </c>
      <c r="F141" s="182">
        <v>27</v>
      </c>
      <c r="G141" s="406" t="s">
        <v>27</v>
      </c>
      <c r="H141" s="215" t="s">
        <v>98</v>
      </c>
      <c r="I141" s="210"/>
    </row>
    <row r="142" spans="1:10" ht="14.1" customHeight="1">
      <c r="A142" s="214"/>
      <c r="B142" s="182"/>
      <c r="C142" s="182"/>
      <c r="D142" s="182"/>
      <c r="E142" s="182"/>
      <c r="F142" s="182"/>
      <c r="G142" s="182"/>
      <c r="H142" s="215" t="s">
        <v>75</v>
      </c>
      <c r="I142" s="210">
        <v>22662307</v>
      </c>
    </row>
    <row r="143" spans="1:10" ht="14.1" customHeight="1">
      <c r="A143" s="214"/>
      <c r="B143" s="182"/>
      <c r="C143" s="182"/>
      <c r="D143" s="182"/>
      <c r="E143" s="182"/>
      <c r="F143" s="182"/>
      <c r="G143" s="182"/>
      <c r="H143" s="215" t="s">
        <v>84</v>
      </c>
      <c r="I143" s="210">
        <v>969620</v>
      </c>
    </row>
    <row r="144" spans="1:10" ht="14.1" customHeight="1">
      <c r="A144" s="214"/>
      <c r="B144" s="182"/>
      <c r="C144" s="182"/>
      <c r="D144" s="182"/>
      <c r="E144" s="182"/>
      <c r="F144" s="182"/>
      <c r="G144" s="182"/>
      <c r="H144" s="215" t="s">
        <v>77</v>
      </c>
      <c r="I144" s="210">
        <v>2212952</v>
      </c>
    </row>
    <row r="145" spans="1:9" ht="14.1" customHeight="1">
      <c r="A145" s="214"/>
      <c r="B145" s="182"/>
      <c r="C145" s="182"/>
      <c r="D145" s="182"/>
      <c r="E145" s="182"/>
      <c r="F145" s="182"/>
      <c r="G145" s="182"/>
      <c r="H145" s="215" t="s">
        <v>79</v>
      </c>
      <c r="I145" s="210">
        <v>336000</v>
      </c>
    </row>
    <row r="146" spans="1:9" ht="14.1" customHeight="1">
      <c r="A146" s="214"/>
      <c r="B146" s="182"/>
      <c r="C146" s="182"/>
      <c r="D146" s="182"/>
      <c r="E146" s="182"/>
      <c r="F146" s="182"/>
      <c r="G146" s="182"/>
      <c r="H146" s="218" t="s">
        <v>73</v>
      </c>
      <c r="I146" s="236">
        <f>SUM(I142:I145)</f>
        <v>26180879</v>
      </c>
    </row>
    <row r="147" spans="1:9" ht="27" customHeight="1">
      <c r="A147" s="214">
        <v>2</v>
      </c>
      <c r="B147" s="182">
        <v>1</v>
      </c>
      <c r="C147" s="182">
        <v>1</v>
      </c>
      <c r="D147" s="182">
        <v>1</v>
      </c>
      <c r="E147" s="182">
        <v>4</v>
      </c>
      <c r="F147" s="182">
        <v>27</v>
      </c>
      <c r="G147" s="406" t="s">
        <v>35</v>
      </c>
      <c r="H147" s="216" t="s">
        <v>99</v>
      </c>
      <c r="I147" s="210"/>
    </row>
    <row r="148" spans="1:9" ht="15" customHeight="1">
      <c r="A148" s="214"/>
      <c r="B148" s="182"/>
      <c r="C148" s="182"/>
      <c r="D148" s="182"/>
      <c r="E148" s="182"/>
      <c r="F148" s="182"/>
      <c r="G148" s="182"/>
      <c r="H148" s="215" t="s">
        <v>75</v>
      </c>
      <c r="I148" s="210">
        <v>14094525</v>
      </c>
    </row>
    <row r="149" spans="1:9" ht="15" customHeight="1">
      <c r="A149" s="214"/>
      <c r="B149" s="182"/>
      <c r="C149" s="182"/>
      <c r="D149" s="182"/>
      <c r="E149" s="182"/>
      <c r="F149" s="182"/>
      <c r="G149" s="182"/>
      <c r="H149" s="215" t="s">
        <v>84</v>
      </c>
      <c r="I149" s="210">
        <v>769600</v>
      </c>
    </row>
    <row r="150" spans="1:9" ht="15" customHeight="1">
      <c r="A150" s="214"/>
      <c r="B150" s="182"/>
      <c r="C150" s="182"/>
      <c r="D150" s="182"/>
      <c r="E150" s="182"/>
      <c r="F150" s="182"/>
      <c r="G150" s="182"/>
      <c r="H150" s="215" t="s">
        <v>78</v>
      </c>
      <c r="I150" s="210">
        <v>3864180</v>
      </c>
    </row>
    <row r="151" spans="1:9" ht="15" customHeight="1">
      <c r="A151" s="214"/>
      <c r="B151" s="182"/>
      <c r="C151" s="182"/>
      <c r="D151" s="182"/>
      <c r="E151" s="182"/>
      <c r="F151" s="182"/>
      <c r="G151" s="182"/>
      <c r="H151" s="215" t="s">
        <v>77</v>
      </c>
      <c r="I151" s="210">
        <v>120000</v>
      </c>
    </row>
    <row r="152" spans="1:9" ht="15" customHeight="1">
      <c r="A152" s="214"/>
      <c r="B152" s="182"/>
      <c r="C152" s="182"/>
      <c r="D152" s="182"/>
      <c r="E152" s="182"/>
      <c r="F152" s="182"/>
      <c r="G152" s="182"/>
      <c r="H152" s="215" t="s">
        <v>79</v>
      </c>
      <c r="I152" s="210">
        <v>199000</v>
      </c>
    </row>
    <row r="153" spans="1:9" ht="16.5" customHeight="1">
      <c r="A153" s="214"/>
      <c r="B153" s="182"/>
      <c r="C153" s="182"/>
      <c r="D153" s="182"/>
      <c r="E153" s="182"/>
      <c r="F153" s="182"/>
      <c r="G153" s="182"/>
      <c r="H153" s="507" t="s">
        <v>73</v>
      </c>
      <c r="I153" s="508">
        <f>SUM(I148:I152)</f>
        <v>19047305</v>
      </c>
    </row>
    <row r="154" spans="1:9" ht="15" customHeight="1">
      <c r="A154" s="214">
        <v>2</v>
      </c>
      <c r="B154" s="182">
        <v>1</v>
      </c>
      <c r="C154" s="182">
        <v>1</v>
      </c>
      <c r="D154" s="182">
        <v>1</v>
      </c>
      <c r="E154" s="182">
        <v>4</v>
      </c>
      <c r="F154" s="182">
        <v>27</v>
      </c>
      <c r="G154" s="406" t="s">
        <v>43</v>
      </c>
      <c r="H154" s="216" t="s">
        <v>100</v>
      </c>
      <c r="I154" s="236"/>
    </row>
    <row r="155" spans="1:9" ht="15" customHeight="1">
      <c r="A155" s="214"/>
      <c r="B155" s="182"/>
      <c r="C155" s="182"/>
      <c r="D155" s="182"/>
      <c r="E155" s="182"/>
      <c r="F155" s="182"/>
      <c r="G155" s="182"/>
      <c r="H155" s="215" t="s">
        <v>75</v>
      </c>
      <c r="I155" s="210">
        <v>13789812</v>
      </c>
    </row>
    <row r="156" spans="1:9" ht="15" customHeight="1">
      <c r="A156" s="214"/>
      <c r="B156" s="182"/>
      <c r="C156" s="182"/>
      <c r="D156" s="182"/>
      <c r="E156" s="182"/>
      <c r="F156" s="182"/>
      <c r="G156" s="182"/>
      <c r="H156" s="215" t="s">
        <v>84</v>
      </c>
      <c r="I156" s="210">
        <v>1051210</v>
      </c>
    </row>
    <row r="157" spans="1:9" ht="15" customHeight="1">
      <c r="A157" s="214"/>
      <c r="B157" s="182"/>
      <c r="C157" s="182"/>
      <c r="D157" s="182"/>
      <c r="E157" s="182"/>
      <c r="F157" s="182"/>
      <c r="G157" s="182"/>
      <c r="H157" s="215" t="s">
        <v>77</v>
      </c>
      <c r="I157" s="210">
        <v>2252700</v>
      </c>
    </row>
    <row r="158" spans="1:9" ht="15" customHeight="1">
      <c r="A158" s="214"/>
      <c r="B158" s="182"/>
      <c r="C158" s="182"/>
      <c r="D158" s="182"/>
      <c r="E158" s="182"/>
      <c r="F158" s="182"/>
      <c r="G158" s="182"/>
      <c r="H158" s="215" t="s">
        <v>79</v>
      </c>
      <c r="I158" s="210">
        <v>952366</v>
      </c>
    </row>
    <row r="159" spans="1:9" ht="15" customHeight="1">
      <c r="A159" s="214"/>
      <c r="B159" s="182"/>
      <c r="C159" s="182"/>
      <c r="D159" s="182"/>
      <c r="E159" s="182"/>
      <c r="F159" s="182"/>
      <c r="G159" s="182"/>
      <c r="H159" s="218" t="s">
        <v>73</v>
      </c>
      <c r="I159" s="236">
        <f>SUM(I155:I158)</f>
        <v>18046088</v>
      </c>
    </row>
    <row r="160" spans="1:9" ht="5.0999999999999996" customHeight="1">
      <c r="A160" s="214"/>
      <c r="B160" s="182"/>
      <c r="C160" s="182"/>
      <c r="D160" s="182"/>
      <c r="E160" s="182"/>
      <c r="F160" s="182"/>
      <c r="G160" s="182"/>
      <c r="H160" s="218"/>
      <c r="I160" s="236"/>
    </row>
    <row r="161" spans="1:9" ht="14.1" customHeight="1">
      <c r="A161" s="214">
        <v>2</v>
      </c>
      <c r="B161" s="182">
        <v>0</v>
      </c>
      <c r="C161" s="182">
        <v>0</v>
      </c>
      <c r="D161" s="182">
        <v>0</v>
      </c>
      <c r="E161" s="182">
        <v>0</v>
      </c>
      <c r="F161" s="182"/>
      <c r="G161" s="398"/>
      <c r="H161" s="399" t="s">
        <v>20</v>
      </c>
      <c r="I161" s="236"/>
    </row>
    <row r="162" spans="1:9" ht="14.1" customHeight="1">
      <c r="A162" s="214">
        <v>2</v>
      </c>
      <c r="B162" s="182">
        <v>1</v>
      </c>
      <c r="C162" s="182">
        <v>0</v>
      </c>
      <c r="D162" s="182">
        <v>0</v>
      </c>
      <c r="E162" s="182">
        <v>0</v>
      </c>
      <c r="F162" s="182"/>
      <c r="G162" s="398"/>
      <c r="H162" s="399" t="s">
        <v>21</v>
      </c>
      <c r="I162" s="236"/>
    </row>
    <row r="163" spans="1:9" ht="14.1" customHeight="1">
      <c r="A163" s="214">
        <v>2</v>
      </c>
      <c r="B163" s="182">
        <v>1</v>
      </c>
      <c r="C163" s="182">
        <v>1</v>
      </c>
      <c r="D163" s="182">
        <v>0</v>
      </c>
      <c r="E163" s="182">
        <v>0</v>
      </c>
      <c r="F163" s="182"/>
      <c r="G163" s="398"/>
      <c r="H163" s="399" t="s">
        <v>22</v>
      </c>
      <c r="I163" s="236"/>
    </row>
    <row r="164" spans="1:9" ht="25.5">
      <c r="A164" s="214">
        <v>2</v>
      </c>
      <c r="B164" s="182">
        <v>1</v>
      </c>
      <c r="C164" s="182">
        <v>1</v>
      </c>
      <c r="D164" s="182">
        <v>2</v>
      </c>
      <c r="E164" s="182">
        <v>0</v>
      </c>
      <c r="F164" s="182"/>
      <c r="G164" s="398"/>
      <c r="H164" s="399" t="s">
        <v>101</v>
      </c>
      <c r="I164" s="236"/>
    </row>
    <row r="165" spans="1:9" ht="25.5">
      <c r="A165" s="214">
        <v>2</v>
      </c>
      <c r="B165" s="182">
        <v>1</v>
      </c>
      <c r="C165" s="182">
        <v>1</v>
      </c>
      <c r="D165" s="182">
        <v>2</v>
      </c>
      <c r="E165" s="182">
        <v>0</v>
      </c>
      <c r="F165" s="182"/>
      <c r="G165" s="402"/>
      <c r="H165" s="401" t="s">
        <v>102</v>
      </c>
      <c r="I165" s="236"/>
    </row>
    <row r="166" spans="1:9" ht="14.1" customHeight="1">
      <c r="A166" s="214">
        <v>2</v>
      </c>
      <c r="B166" s="182">
        <v>1</v>
      </c>
      <c r="C166" s="182">
        <v>1</v>
      </c>
      <c r="D166" s="182">
        <v>2</v>
      </c>
      <c r="E166" s="182">
        <v>0</v>
      </c>
      <c r="F166" s="182">
        <v>28</v>
      </c>
      <c r="G166" s="182"/>
      <c r="H166" s="218" t="s">
        <v>103</v>
      </c>
      <c r="I166" s="236"/>
    </row>
    <row r="167" spans="1:9" ht="14.1" customHeight="1">
      <c r="A167" s="214">
        <v>2</v>
      </c>
      <c r="B167" s="182">
        <v>1</v>
      </c>
      <c r="C167" s="182">
        <v>1</v>
      </c>
      <c r="D167" s="182">
        <v>2</v>
      </c>
      <c r="E167" s="182">
        <v>0</v>
      </c>
      <c r="F167" s="182">
        <v>28</v>
      </c>
      <c r="G167" s="406" t="s">
        <v>25</v>
      </c>
      <c r="H167" s="215" t="s">
        <v>104</v>
      </c>
      <c r="I167" s="210">
        <v>104569696</v>
      </c>
    </row>
    <row r="168" spans="1:9" ht="14.1" customHeight="1">
      <c r="A168" s="214">
        <v>2</v>
      </c>
      <c r="B168" s="182">
        <v>1</v>
      </c>
      <c r="C168" s="182">
        <v>1</v>
      </c>
      <c r="D168" s="182">
        <v>2</v>
      </c>
      <c r="E168" s="182">
        <v>0</v>
      </c>
      <c r="F168" s="182">
        <v>28</v>
      </c>
      <c r="G168" s="406" t="s">
        <v>27</v>
      </c>
      <c r="H168" s="215" t="s">
        <v>105</v>
      </c>
      <c r="I168" s="210">
        <v>45881314</v>
      </c>
    </row>
    <row r="169" spans="1:9" ht="14.1" customHeight="1">
      <c r="A169" s="214">
        <v>2</v>
      </c>
      <c r="B169" s="182">
        <v>1</v>
      </c>
      <c r="C169" s="182">
        <v>1</v>
      </c>
      <c r="D169" s="182">
        <v>2</v>
      </c>
      <c r="E169" s="182">
        <v>0</v>
      </c>
      <c r="F169" s="182">
        <v>28</v>
      </c>
      <c r="G169" s="406" t="s">
        <v>35</v>
      </c>
      <c r="H169" s="215" t="s">
        <v>106</v>
      </c>
      <c r="I169" s="210">
        <v>197038016</v>
      </c>
    </row>
    <row r="170" spans="1:9" ht="14.1" customHeight="1">
      <c r="A170" s="214">
        <v>2</v>
      </c>
      <c r="B170" s="182">
        <v>1</v>
      </c>
      <c r="C170" s="182">
        <v>1</v>
      </c>
      <c r="D170" s="182">
        <v>2</v>
      </c>
      <c r="E170" s="182">
        <v>0</v>
      </c>
      <c r="F170" s="182">
        <v>28</v>
      </c>
      <c r="G170" s="406" t="s">
        <v>37</v>
      </c>
      <c r="H170" s="215" t="s">
        <v>107</v>
      </c>
      <c r="I170" s="210">
        <v>28006594</v>
      </c>
    </row>
    <row r="171" spans="1:9" ht="14.1" customHeight="1">
      <c r="A171" s="214">
        <v>2</v>
      </c>
      <c r="B171" s="182">
        <v>1</v>
      </c>
      <c r="C171" s="182">
        <v>1</v>
      </c>
      <c r="D171" s="182">
        <v>2</v>
      </c>
      <c r="E171" s="182">
        <v>0</v>
      </c>
      <c r="F171" s="182">
        <v>28</v>
      </c>
      <c r="G171" s="406" t="s">
        <v>39</v>
      </c>
      <c r="H171" s="215" t="s">
        <v>108</v>
      </c>
      <c r="I171" s="210">
        <v>10185939</v>
      </c>
    </row>
    <row r="172" spans="1:9" ht="14.1" customHeight="1">
      <c r="A172" s="214">
        <v>2</v>
      </c>
      <c r="B172" s="182">
        <v>1</v>
      </c>
      <c r="C172" s="182">
        <v>1</v>
      </c>
      <c r="D172" s="182">
        <v>2</v>
      </c>
      <c r="E172" s="182">
        <v>0</v>
      </c>
      <c r="F172" s="182">
        <v>28</v>
      </c>
      <c r="G172" s="406" t="s">
        <v>41</v>
      </c>
      <c r="H172" s="215" t="s">
        <v>109</v>
      </c>
      <c r="I172" s="210">
        <v>18068931</v>
      </c>
    </row>
    <row r="173" spans="1:9" ht="14.1" customHeight="1">
      <c r="A173" s="214">
        <v>2</v>
      </c>
      <c r="B173" s="182">
        <v>1</v>
      </c>
      <c r="C173" s="182">
        <v>1</v>
      </c>
      <c r="D173" s="182">
        <v>2</v>
      </c>
      <c r="E173" s="182">
        <v>0</v>
      </c>
      <c r="F173" s="182">
        <v>28</v>
      </c>
      <c r="G173" s="406" t="s">
        <v>43</v>
      </c>
      <c r="H173" s="215" t="s">
        <v>110</v>
      </c>
      <c r="I173" s="210">
        <v>40166068</v>
      </c>
    </row>
    <row r="174" spans="1:9" ht="14.1" customHeight="1">
      <c r="A174" s="214">
        <v>2</v>
      </c>
      <c r="B174" s="182">
        <v>1</v>
      </c>
      <c r="C174" s="182">
        <v>1</v>
      </c>
      <c r="D174" s="182">
        <v>2</v>
      </c>
      <c r="E174" s="182">
        <v>0</v>
      </c>
      <c r="F174" s="182">
        <v>28</v>
      </c>
      <c r="G174" s="406" t="s">
        <v>45</v>
      </c>
      <c r="H174" s="215" t="s">
        <v>111</v>
      </c>
      <c r="I174" s="210">
        <v>28694760</v>
      </c>
    </row>
    <row r="175" spans="1:9" ht="14.1" customHeight="1">
      <c r="A175" s="214">
        <v>2</v>
      </c>
      <c r="B175" s="182">
        <v>1</v>
      </c>
      <c r="C175" s="182">
        <v>1</v>
      </c>
      <c r="D175" s="182">
        <v>2</v>
      </c>
      <c r="E175" s="182">
        <v>0</v>
      </c>
      <c r="F175" s="182">
        <v>28</v>
      </c>
      <c r="G175" s="406" t="s">
        <v>47</v>
      </c>
      <c r="H175" s="215" t="s">
        <v>112</v>
      </c>
      <c r="I175" s="210">
        <v>23711896</v>
      </c>
    </row>
    <row r="176" spans="1:9" ht="14.1" customHeight="1" thickBot="1">
      <c r="A176" s="390">
        <v>2</v>
      </c>
      <c r="B176" s="391">
        <v>1</v>
      </c>
      <c r="C176" s="391">
        <v>1</v>
      </c>
      <c r="D176" s="391">
        <v>2</v>
      </c>
      <c r="E176" s="391">
        <v>0</v>
      </c>
      <c r="F176" s="391">
        <v>28</v>
      </c>
      <c r="G176" s="405">
        <v>10</v>
      </c>
      <c r="H176" s="393" t="s">
        <v>113</v>
      </c>
      <c r="I176" s="392">
        <v>6590802</v>
      </c>
    </row>
    <row r="177" spans="1:9" ht="12.95" customHeight="1" thickTop="1">
      <c r="A177" s="214">
        <v>2</v>
      </c>
      <c r="B177" s="182">
        <v>1</v>
      </c>
      <c r="C177" s="182">
        <v>1</v>
      </c>
      <c r="D177" s="182">
        <v>2</v>
      </c>
      <c r="E177" s="182">
        <v>0</v>
      </c>
      <c r="F177" s="182">
        <v>28</v>
      </c>
      <c r="G177" s="398">
        <v>11</v>
      </c>
      <c r="H177" s="216" t="s">
        <v>114</v>
      </c>
      <c r="I177" s="210">
        <v>7643006</v>
      </c>
    </row>
    <row r="178" spans="1:9" ht="12.95" customHeight="1">
      <c r="A178" s="214">
        <v>2</v>
      </c>
      <c r="B178" s="182">
        <v>1</v>
      </c>
      <c r="C178" s="182">
        <v>1</v>
      </c>
      <c r="D178" s="182">
        <v>2</v>
      </c>
      <c r="E178" s="182">
        <v>0</v>
      </c>
      <c r="F178" s="182">
        <v>28</v>
      </c>
      <c r="G178" s="398">
        <v>12</v>
      </c>
      <c r="H178" s="215" t="s">
        <v>115</v>
      </c>
      <c r="I178" s="210">
        <v>4100000</v>
      </c>
    </row>
    <row r="179" spans="1:9" ht="12.95" customHeight="1">
      <c r="A179" s="214">
        <v>2</v>
      </c>
      <c r="B179" s="182">
        <v>1</v>
      </c>
      <c r="C179" s="182">
        <v>1</v>
      </c>
      <c r="D179" s="182">
        <v>2</v>
      </c>
      <c r="E179" s="182">
        <v>0</v>
      </c>
      <c r="F179" s="182">
        <v>28</v>
      </c>
      <c r="G179" s="398">
        <v>13</v>
      </c>
      <c r="H179" s="216" t="s">
        <v>116</v>
      </c>
      <c r="I179" s="210">
        <v>220605797</v>
      </c>
    </row>
    <row r="180" spans="1:9" ht="12.95" customHeight="1">
      <c r="A180" s="214">
        <v>2</v>
      </c>
      <c r="B180" s="182">
        <v>1</v>
      </c>
      <c r="C180" s="182">
        <v>1</v>
      </c>
      <c r="D180" s="182">
        <v>2</v>
      </c>
      <c r="E180" s="182">
        <v>0</v>
      </c>
      <c r="F180" s="182">
        <v>28</v>
      </c>
      <c r="G180" s="398">
        <v>14</v>
      </c>
      <c r="H180" s="216" t="s">
        <v>117</v>
      </c>
      <c r="I180" s="210">
        <v>163042559</v>
      </c>
    </row>
    <row r="181" spans="1:9" ht="14.1" customHeight="1">
      <c r="A181" s="214">
        <v>2</v>
      </c>
      <c r="B181" s="182">
        <v>1</v>
      </c>
      <c r="C181" s="182">
        <v>1</v>
      </c>
      <c r="D181" s="182">
        <v>2</v>
      </c>
      <c r="E181" s="182">
        <v>0</v>
      </c>
      <c r="F181" s="182">
        <v>28</v>
      </c>
      <c r="G181" s="398">
        <v>15</v>
      </c>
      <c r="H181" s="215" t="s">
        <v>118</v>
      </c>
      <c r="I181" s="210">
        <v>123699320</v>
      </c>
    </row>
    <row r="182" spans="1:9" ht="12.95" customHeight="1">
      <c r="A182" s="214">
        <v>2</v>
      </c>
      <c r="B182" s="182">
        <v>1</v>
      </c>
      <c r="C182" s="182">
        <v>1</v>
      </c>
      <c r="D182" s="182">
        <v>2</v>
      </c>
      <c r="E182" s="182">
        <v>0</v>
      </c>
      <c r="F182" s="182">
        <v>28</v>
      </c>
      <c r="G182" s="398">
        <v>16</v>
      </c>
      <c r="H182" s="215" t="s">
        <v>119</v>
      </c>
      <c r="I182" s="210">
        <v>41986784</v>
      </c>
    </row>
    <row r="183" spans="1:9" ht="14.1" customHeight="1">
      <c r="A183" s="214">
        <v>2</v>
      </c>
      <c r="B183" s="182">
        <v>1</v>
      </c>
      <c r="C183" s="182">
        <v>1</v>
      </c>
      <c r="D183" s="182">
        <v>2</v>
      </c>
      <c r="E183" s="182">
        <v>0</v>
      </c>
      <c r="F183" s="182">
        <v>28</v>
      </c>
      <c r="G183" s="398">
        <v>17</v>
      </c>
      <c r="H183" s="215" t="s">
        <v>120</v>
      </c>
      <c r="I183" s="210">
        <v>2200256</v>
      </c>
    </row>
    <row r="184" spans="1:9" ht="14.1" customHeight="1">
      <c r="A184" s="214">
        <v>2</v>
      </c>
      <c r="B184" s="182">
        <v>1</v>
      </c>
      <c r="C184" s="182">
        <v>1</v>
      </c>
      <c r="D184" s="182">
        <v>2</v>
      </c>
      <c r="E184" s="182">
        <v>0</v>
      </c>
      <c r="F184" s="182">
        <v>28</v>
      </c>
      <c r="G184" s="398">
        <v>18</v>
      </c>
      <c r="H184" s="215" t="s">
        <v>121</v>
      </c>
      <c r="I184" s="210">
        <v>53192682</v>
      </c>
    </row>
    <row r="185" spans="1:9" ht="21.75" customHeight="1">
      <c r="A185" s="214">
        <v>2</v>
      </c>
      <c r="B185" s="182">
        <v>1</v>
      </c>
      <c r="C185" s="182">
        <v>1</v>
      </c>
      <c r="D185" s="182">
        <v>2</v>
      </c>
      <c r="E185" s="182">
        <v>0</v>
      </c>
      <c r="F185" s="182">
        <v>28</v>
      </c>
      <c r="G185" s="398">
        <v>19</v>
      </c>
      <c r="H185" s="215" t="s">
        <v>122</v>
      </c>
      <c r="I185" s="210">
        <v>15564354</v>
      </c>
    </row>
    <row r="186" spans="1:9" ht="14.1" customHeight="1">
      <c r="A186" s="214">
        <v>2</v>
      </c>
      <c r="B186" s="182">
        <v>1</v>
      </c>
      <c r="C186" s="182">
        <v>1</v>
      </c>
      <c r="D186" s="182">
        <v>2</v>
      </c>
      <c r="E186" s="182">
        <v>0</v>
      </c>
      <c r="F186" s="182">
        <v>28</v>
      </c>
      <c r="G186" s="398">
        <v>20</v>
      </c>
      <c r="H186" s="215" t="s">
        <v>123</v>
      </c>
      <c r="I186" s="210">
        <v>10283425</v>
      </c>
    </row>
    <row r="187" spans="1:9" ht="12.95" customHeight="1">
      <c r="A187" s="214">
        <v>2</v>
      </c>
      <c r="B187" s="182">
        <v>1</v>
      </c>
      <c r="C187" s="182">
        <v>1</v>
      </c>
      <c r="D187" s="182">
        <v>2</v>
      </c>
      <c r="E187" s="182">
        <v>0</v>
      </c>
      <c r="F187" s="182">
        <v>28</v>
      </c>
      <c r="G187" s="398">
        <v>22</v>
      </c>
      <c r="H187" s="216" t="s">
        <v>124</v>
      </c>
      <c r="I187" s="210">
        <v>200984413</v>
      </c>
    </row>
    <row r="188" spans="1:9" ht="14.1" customHeight="1">
      <c r="A188" s="214">
        <v>2</v>
      </c>
      <c r="B188" s="182">
        <v>1</v>
      </c>
      <c r="C188" s="182">
        <v>1</v>
      </c>
      <c r="D188" s="182">
        <v>2</v>
      </c>
      <c r="E188" s="182">
        <v>0</v>
      </c>
      <c r="F188" s="182">
        <v>28</v>
      </c>
      <c r="G188" s="398">
        <v>23</v>
      </c>
      <c r="H188" s="215" t="s">
        <v>125</v>
      </c>
      <c r="I188" s="210">
        <v>89252147</v>
      </c>
    </row>
    <row r="189" spans="1:9" ht="14.1" customHeight="1">
      <c r="A189" s="214">
        <v>2</v>
      </c>
      <c r="B189" s="182">
        <v>1</v>
      </c>
      <c r="C189" s="182">
        <v>1</v>
      </c>
      <c r="D189" s="182">
        <v>2</v>
      </c>
      <c r="E189" s="182">
        <v>0</v>
      </c>
      <c r="F189" s="182">
        <v>28</v>
      </c>
      <c r="G189" s="398">
        <v>24</v>
      </c>
      <c r="H189" s="215" t="s">
        <v>126</v>
      </c>
      <c r="I189" s="210">
        <v>11109620</v>
      </c>
    </row>
    <row r="190" spans="1:9" ht="14.1" customHeight="1">
      <c r="A190" s="214">
        <v>2</v>
      </c>
      <c r="B190" s="182">
        <v>1</v>
      </c>
      <c r="C190" s="182">
        <v>1</v>
      </c>
      <c r="D190" s="182">
        <v>2</v>
      </c>
      <c r="E190" s="182">
        <v>0</v>
      </c>
      <c r="F190" s="182">
        <v>28</v>
      </c>
      <c r="G190" s="398">
        <v>25</v>
      </c>
      <c r="H190" s="215" t="s">
        <v>127</v>
      </c>
      <c r="I190" s="210">
        <v>9049418</v>
      </c>
    </row>
    <row r="191" spans="1:9" ht="14.1" customHeight="1">
      <c r="A191" s="214">
        <v>2</v>
      </c>
      <c r="B191" s="182">
        <v>1</v>
      </c>
      <c r="C191" s="182">
        <v>1</v>
      </c>
      <c r="D191" s="182">
        <v>2</v>
      </c>
      <c r="E191" s="182">
        <v>0</v>
      </c>
      <c r="F191" s="182">
        <v>28</v>
      </c>
      <c r="G191" s="398">
        <v>26</v>
      </c>
      <c r="H191" s="215" t="s">
        <v>128</v>
      </c>
      <c r="I191" s="210">
        <v>92208511</v>
      </c>
    </row>
    <row r="192" spans="1:9" ht="14.1" customHeight="1">
      <c r="A192" s="214">
        <v>2</v>
      </c>
      <c r="B192" s="182">
        <v>1</v>
      </c>
      <c r="C192" s="182">
        <v>1</v>
      </c>
      <c r="D192" s="182">
        <v>2</v>
      </c>
      <c r="E192" s="182">
        <v>0</v>
      </c>
      <c r="F192" s="182">
        <v>28</v>
      </c>
      <c r="G192" s="398">
        <v>27</v>
      </c>
      <c r="H192" s="215" t="s">
        <v>129</v>
      </c>
      <c r="I192" s="210">
        <v>37774990</v>
      </c>
    </row>
    <row r="193" spans="1:9" ht="14.1" customHeight="1">
      <c r="A193" s="214">
        <v>2</v>
      </c>
      <c r="B193" s="182">
        <v>1</v>
      </c>
      <c r="C193" s="182">
        <v>1</v>
      </c>
      <c r="D193" s="182">
        <v>2</v>
      </c>
      <c r="E193" s="182">
        <v>0</v>
      </c>
      <c r="F193" s="182">
        <v>28</v>
      </c>
      <c r="G193" s="398">
        <v>28</v>
      </c>
      <c r="H193" s="215" t="s">
        <v>130</v>
      </c>
      <c r="I193" s="210">
        <v>26747560</v>
      </c>
    </row>
    <row r="194" spans="1:9" ht="12.95" customHeight="1">
      <c r="A194" s="214">
        <v>2</v>
      </c>
      <c r="B194" s="182">
        <v>1</v>
      </c>
      <c r="C194" s="182">
        <v>1</v>
      </c>
      <c r="D194" s="182">
        <v>2</v>
      </c>
      <c r="E194" s="182">
        <v>0</v>
      </c>
      <c r="F194" s="182">
        <v>28</v>
      </c>
      <c r="G194" s="398">
        <v>29</v>
      </c>
      <c r="H194" s="216" t="s">
        <v>131</v>
      </c>
      <c r="I194" s="210">
        <v>15000000</v>
      </c>
    </row>
    <row r="195" spans="1:9" ht="23.25" customHeight="1">
      <c r="A195" s="214">
        <v>2</v>
      </c>
      <c r="B195" s="182">
        <v>1</v>
      </c>
      <c r="C195" s="182">
        <v>1</v>
      </c>
      <c r="D195" s="182">
        <v>2</v>
      </c>
      <c r="E195" s="182">
        <v>0</v>
      </c>
      <c r="F195" s="182">
        <v>28</v>
      </c>
      <c r="G195" s="398">
        <v>30</v>
      </c>
      <c r="H195" s="216" t="s">
        <v>132</v>
      </c>
      <c r="I195" s="210">
        <v>24102391</v>
      </c>
    </row>
    <row r="196" spans="1:9" ht="14.1" customHeight="1">
      <c r="A196" s="214">
        <v>2</v>
      </c>
      <c r="B196" s="182">
        <v>1</v>
      </c>
      <c r="C196" s="182">
        <v>1</v>
      </c>
      <c r="D196" s="182">
        <v>2</v>
      </c>
      <c r="E196" s="182">
        <v>0</v>
      </c>
      <c r="F196" s="182">
        <v>28</v>
      </c>
      <c r="G196" s="398">
        <v>31</v>
      </c>
      <c r="H196" s="216" t="s">
        <v>133</v>
      </c>
      <c r="I196" s="210">
        <v>60676369</v>
      </c>
    </row>
    <row r="197" spans="1:9" ht="14.1" customHeight="1">
      <c r="A197" s="214">
        <v>2</v>
      </c>
      <c r="B197" s="182">
        <v>1</v>
      </c>
      <c r="C197" s="182">
        <v>1</v>
      </c>
      <c r="D197" s="182">
        <v>2</v>
      </c>
      <c r="E197" s="182">
        <v>0</v>
      </c>
      <c r="F197" s="182">
        <v>28</v>
      </c>
      <c r="G197" s="398">
        <v>32</v>
      </c>
      <c r="H197" s="216" t="s">
        <v>134</v>
      </c>
      <c r="I197" s="210">
        <v>10934294</v>
      </c>
    </row>
    <row r="198" spans="1:9" ht="14.1" customHeight="1">
      <c r="A198" s="214">
        <v>2</v>
      </c>
      <c r="B198" s="182">
        <v>1</v>
      </c>
      <c r="C198" s="182">
        <v>1</v>
      </c>
      <c r="D198" s="182">
        <v>2</v>
      </c>
      <c r="E198" s="182">
        <v>0</v>
      </c>
      <c r="F198" s="182">
        <v>28</v>
      </c>
      <c r="G198" s="398">
        <v>33</v>
      </c>
      <c r="H198" s="215" t="s">
        <v>135</v>
      </c>
      <c r="I198" s="210">
        <v>32272261</v>
      </c>
    </row>
    <row r="199" spans="1:9" ht="14.1" customHeight="1">
      <c r="A199" s="214">
        <v>2</v>
      </c>
      <c r="B199" s="182">
        <v>1</v>
      </c>
      <c r="C199" s="182">
        <v>1</v>
      </c>
      <c r="D199" s="182">
        <v>2</v>
      </c>
      <c r="E199" s="182">
        <v>0</v>
      </c>
      <c r="F199" s="182">
        <v>28</v>
      </c>
      <c r="G199" s="398">
        <v>34</v>
      </c>
      <c r="H199" s="215" t="s">
        <v>136</v>
      </c>
      <c r="I199" s="210">
        <v>17872300</v>
      </c>
    </row>
    <row r="200" spans="1:9" ht="14.1" customHeight="1">
      <c r="A200" s="214">
        <v>2</v>
      </c>
      <c r="B200" s="182">
        <v>1</v>
      </c>
      <c r="C200" s="182">
        <v>1</v>
      </c>
      <c r="D200" s="182">
        <v>2</v>
      </c>
      <c r="E200" s="182">
        <v>0</v>
      </c>
      <c r="F200" s="182">
        <v>28</v>
      </c>
      <c r="G200" s="398">
        <v>35</v>
      </c>
      <c r="H200" s="215" t="s">
        <v>137</v>
      </c>
      <c r="I200" s="210">
        <v>30355895</v>
      </c>
    </row>
    <row r="201" spans="1:9" ht="14.1" customHeight="1">
      <c r="A201" s="214">
        <v>2</v>
      </c>
      <c r="B201" s="182">
        <v>1</v>
      </c>
      <c r="C201" s="182">
        <v>1</v>
      </c>
      <c r="D201" s="182">
        <v>2</v>
      </c>
      <c r="E201" s="182">
        <v>0</v>
      </c>
      <c r="F201" s="182">
        <v>28</v>
      </c>
      <c r="G201" s="398">
        <v>36</v>
      </c>
      <c r="H201" s="215" t="s">
        <v>138</v>
      </c>
      <c r="I201" s="210">
        <v>15518633</v>
      </c>
    </row>
    <row r="202" spans="1:9" ht="26.25" customHeight="1">
      <c r="A202" s="214">
        <v>2</v>
      </c>
      <c r="B202" s="182">
        <v>1</v>
      </c>
      <c r="C202" s="182">
        <v>1</v>
      </c>
      <c r="D202" s="182">
        <v>2</v>
      </c>
      <c r="E202" s="182">
        <v>0</v>
      </c>
      <c r="F202" s="182">
        <v>28</v>
      </c>
      <c r="G202" s="398">
        <v>37</v>
      </c>
      <c r="H202" s="215" t="s">
        <v>139</v>
      </c>
      <c r="I202" s="210">
        <v>53424249</v>
      </c>
    </row>
    <row r="203" spans="1:9" ht="14.1" customHeight="1">
      <c r="A203" s="214">
        <v>2</v>
      </c>
      <c r="B203" s="182">
        <v>1</v>
      </c>
      <c r="C203" s="182">
        <v>1</v>
      </c>
      <c r="D203" s="182">
        <v>2</v>
      </c>
      <c r="E203" s="182">
        <v>0</v>
      </c>
      <c r="F203" s="182">
        <v>28</v>
      </c>
      <c r="G203" s="398">
        <v>38</v>
      </c>
      <c r="H203" s="215" t="s">
        <v>140</v>
      </c>
      <c r="I203" s="210">
        <v>18666485</v>
      </c>
    </row>
    <row r="204" spans="1:9" ht="14.1" customHeight="1">
      <c r="A204" s="214">
        <v>2</v>
      </c>
      <c r="B204" s="182">
        <v>1</v>
      </c>
      <c r="C204" s="182">
        <v>1</v>
      </c>
      <c r="D204" s="182">
        <v>2</v>
      </c>
      <c r="E204" s="182">
        <v>0</v>
      </c>
      <c r="F204" s="182">
        <v>28</v>
      </c>
      <c r="G204" s="398">
        <v>39</v>
      </c>
      <c r="H204" s="215" t="s">
        <v>141</v>
      </c>
      <c r="I204" s="210">
        <v>2083914</v>
      </c>
    </row>
    <row r="205" spans="1:9" ht="14.1" customHeight="1">
      <c r="A205" s="214"/>
      <c r="B205" s="182"/>
      <c r="C205" s="182"/>
      <c r="D205" s="182"/>
      <c r="E205" s="182"/>
      <c r="F205" s="182"/>
      <c r="G205" s="182"/>
      <c r="H205" s="218" t="s">
        <v>73</v>
      </c>
      <c r="I205" s="236">
        <f>SUM(I167:I204)</f>
        <v>1893265649</v>
      </c>
    </row>
    <row r="206" spans="1:9" ht="5.0999999999999996" customHeight="1">
      <c r="A206" s="214"/>
      <c r="B206" s="182"/>
      <c r="C206" s="182"/>
      <c r="D206" s="182"/>
      <c r="E206" s="182"/>
      <c r="F206" s="182"/>
      <c r="G206" s="182"/>
      <c r="H206" s="218"/>
      <c r="I206" s="236"/>
    </row>
    <row r="207" spans="1:9" ht="14.1" customHeight="1">
      <c r="A207" s="214">
        <v>2</v>
      </c>
      <c r="B207" s="182">
        <v>0</v>
      </c>
      <c r="C207" s="182">
        <v>0</v>
      </c>
      <c r="D207" s="182">
        <v>0</v>
      </c>
      <c r="E207" s="182">
        <v>0</v>
      </c>
      <c r="F207" s="182"/>
      <c r="G207" s="398"/>
      <c r="H207" s="399" t="s">
        <v>20</v>
      </c>
      <c r="I207" s="236"/>
    </row>
    <row r="208" spans="1:9" ht="14.1" customHeight="1">
      <c r="A208" s="214">
        <v>2</v>
      </c>
      <c r="B208" s="182">
        <v>1</v>
      </c>
      <c r="C208" s="182">
        <v>0</v>
      </c>
      <c r="D208" s="182">
        <v>0</v>
      </c>
      <c r="E208" s="182">
        <v>0</v>
      </c>
      <c r="F208" s="182"/>
      <c r="G208" s="398"/>
      <c r="H208" s="399" t="s">
        <v>21</v>
      </c>
      <c r="I208" s="236"/>
    </row>
    <row r="209" spans="1:9">
      <c r="A209" s="214">
        <v>2</v>
      </c>
      <c r="B209" s="182">
        <v>1</v>
      </c>
      <c r="C209" s="182">
        <v>1</v>
      </c>
      <c r="D209" s="182">
        <v>0</v>
      </c>
      <c r="E209" s="182">
        <v>0</v>
      </c>
      <c r="F209" s="182"/>
      <c r="G209" s="398"/>
      <c r="H209" s="399" t="s">
        <v>22</v>
      </c>
      <c r="I209" s="236"/>
    </row>
    <row r="210" spans="1:9" ht="25.5">
      <c r="A210" s="214">
        <v>2</v>
      </c>
      <c r="B210" s="182">
        <v>1</v>
      </c>
      <c r="C210" s="182">
        <v>1</v>
      </c>
      <c r="D210" s="182">
        <v>2</v>
      </c>
      <c r="E210" s="182">
        <v>0</v>
      </c>
      <c r="F210" s="182"/>
      <c r="G210" s="398"/>
      <c r="H210" s="399" t="s">
        <v>101</v>
      </c>
      <c r="I210" s="236"/>
    </row>
    <row r="211" spans="1:9" ht="25.5">
      <c r="A211" s="214">
        <v>2</v>
      </c>
      <c r="B211" s="182">
        <v>1</v>
      </c>
      <c r="C211" s="182">
        <v>1</v>
      </c>
      <c r="D211" s="182">
        <v>2</v>
      </c>
      <c r="E211" s="182">
        <v>0</v>
      </c>
      <c r="F211" s="182"/>
      <c r="G211" s="402"/>
      <c r="H211" s="401" t="s">
        <v>102</v>
      </c>
      <c r="I211" s="236"/>
    </row>
    <row r="212" spans="1:9" ht="14.1" customHeight="1">
      <c r="A212" s="214">
        <v>2</v>
      </c>
      <c r="B212" s="182">
        <v>1</v>
      </c>
      <c r="C212" s="182">
        <v>1</v>
      </c>
      <c r="D212" s="182">
        <v>2</v>
      </c>
      <c r="E212" s="182">
        <v>0</v>
      </c>
      <c r="F212" s="182">
        <v>29</v>
      </c>
      <c r="G212" s="182"/>
      <c r="H212" s="218" t="s">
        <v>142</v>
      </c>
      <c r="I212" s="236"/>
    </row>
    <row r="213" spans="1:9" ht="15" customHeight="1">
      <c r="A213" s="600" t="s">
        <v>143</v>
      </c>
      <c r="B213" s="601"/>
      <c r="C213" s="601"/>
      <c r="D213" s="601"/>
      <c r="E213" s="601"/>
      <c r="F213" s="601"/>
      <c r="G213" s="601"/>
      <c r="H213" s="602"/>
      <c r="I213" s="210"/>
    </row>
    <row r="214" spans="1:9">
      <c r="A214" s="120"/>
      <c r="B214" s="403"/>
      <c r="C214" s="403"/>
      <c r="D214" s="403"/>
      <c r="E214" s="403"/>
      <c r="F214" s="403"/>
      <c r="H214" s="216" t="s">
        <v>144</v>
      </c>
      <c r="I214" s="236">
        <v>135200000</v>
      </c>
    </row>
    <row r="215" spans="1:9">
      <c r="A215" s="120"/>
      <c r="B215" s="403"/>
      <c r="C215" s="403"/>
      <c r="D215" s="403"/>
      <c r="E215" s="403"/>
      <c r="F215" s="403"/>
      <c r="H215" s="216"/>
      <c r="I215" s="236"/>
    </row>
    <row r="216" spans="1:9">
      <c r="A216" s="214">
        <v>3</v>
      </c>
      <c r="B216" s="182">
        <v>0</v>
      </c>
      <c r="C216" s="182">
        <v>0</v>
      </c>
      <c r="D216" s="182">
        <v>0</v>
      </c>
      <c r="E216" s="182">
        <v>0</v>
      </c>
      <c r="F216" s="182"/>
      <c r="G216" s="398"/>
      <c r="H216" s="399" t="s">
        <v>145</v>
      </c>
      <c r="I216" s="236"/>
    </row>
    <row r="217" spans="1:9">
      <c r="A217" s="214">
        <v>3</v>
      </c>
      <c r="B217" s="182">
        <v>1</v>
      </c>
      <c r="C217" s="182">
        <v>0</v>
      </c>
      <c r="D217" s="182">
        <v>0</v>
      </c>
      <c r="E217" s="182">
        <v>0</v>
      </c>
      <c r="F217" s="182"/>
      <c r="G217" s="398"/>
      <c r="H217" s="399" t="s">
        <v>21</v>
      </c>
      <c r="I217" s="236"/>
    </row>
    <row r="218" spans="1:9">
      <c r="A218" s="214">
        <v>3</v>
      </c>
      <c r="B218" s="182">
        <v>1</v>
      </c>
      <c r="C218" s="182">
        <v>1</v>
      </c>
      <c r="D218" s="182">
        <v>0</v>
      </c>
      <c r="E218" s="182">
        <v>0</v>
      </c>
      <c r="F218" s="182"/>
      <c r="G218" s="398"/>
      <c r="H218" s="399" t="s">
        <v>146</v>
      </c>
      <c r="I218" s="236"/>
    </row>
    <row r="219" spans="1:9">
      <c r="A219" s="214">
        <v>3</v>
      </c>
      <c r="B219" s="182">
        <v>1</v>
      </c>
      <c r="C219" s="182">
        <v>1</v>
      </c>
      <c r="D219" s="182">
        <v>1</v>
      </c>
      <c r="E219" s="182">
        <v>0</v>
      </c>
      <c r="F219" s="182"/>
      <c r="G219" s="398"/>
      <c r="H219" s="399" t="s">
        <v>147</v>
      </c>
      <c r="I219" s="236"/>
    </row>
    <row r="220" spans="1:9">
      <c r="A220" s="214">
        <v>3</v>
      </c>
      <c r="B220" s="182">
        <v>1</v>
      </c>
      <c r="C220" s="182">
        <v>1</v>
      </c>
      <c r="D220" s="182">
        <v>1</v>
      </c>
      <c r="E220" s="182">
        <v>0</v>
      </c>
      <c r="F220" s="182"/>
      <c r="G220" s="402"/>
      <c r="H220" s="401" t="s">
        <v>148</v>
      </c>
      <c r="I220" s="236"/>
    </row>
    <row r="221" spans="1:9">
      <c r="A221" s="214">
        <v>3</v>
      </c>
      <c r="B221" s="182">
        <v>1</v>
      </c>
      <c r="C221" s="182">
        <v>1</v>
      </c>
      <c r="D221" s="182">
        <v>1</v>
      </c>
      <c r="E221" s="182">
        <v>0</v>
      </c>
      <c r="F221" s="182">
        <v>30</v>
      </c>
      <c r="G221" s="182"/>
      <c r="H221" s="218" t="s">
        <v>149</v>
      </c>
      <c r="I221" s="236"/>
    </row>
    <row r="222" spans="1:9" ht="15" customHeight="1">
      <c r="A222" s="600" t="s">
        <v>150</v>
      </c>
      <c r="B222" s="601"/>
      <c r="C222" s="601"/>
      <c r="D222" s="601"/>
      <c r="E222" s="601"/>
      <c r="F222" s="601"/>
      <c r="G222" s="601"/>
      <c r="H222" s="602"/>
      <c r="I222" s="236"/>
    </row>
    <row r="223" spans="1:9">
      <c r="A223" s="264"/>
      <c r="B223" s="400"/>
      <c r="C223" s="400"/>
      <c r="D223" s="400"/>
      <c r="E223" s="400"/>
      <c r="F223" s="400"/>
      <c r="H223" s="216" t="s">
        <v>151</v>
      </c>
      <c r="I223" s="236">
        <v>2158567375</v>
      </c>
    </row>
    <row r="224" spans="1:9" ht="8.25" customHeight="1" thickBot="1">
      <c r="A224" s="214"/>
      <c r="B224" s="182"/>
      <c r="C224" s="182"/>
      <c r="D224" s="182"/>
      <c r="E224" s="182"/>
      <c r="F224" s="182"/>
      <c r="G224" s="398"/>
      <c r="H224" s="399"/>
      <c r="I224" s="236"/>
    </row>
    <row r="225" spans="1:9" ht="19.5" customHeight="1" thickTop="1" thickBot="1">
      <c r="A225" s="346"/>
      <c r="B225" s="347"/>
      <c r="C225" s="347"/>
      <c r="D225" s="347"/>
      <c r="E225" s="347"/>
      <c r="F225" s="347"/>
      <c r="G225" s="347"/>
      <c r="H225" s="348" t="s">
        <v>15</v>
      </c>
      <c r="I225" s="349">
        <f>I223+I214+I205+I153+I146+I140+I116+I98+I78+I159</f>
        <v>9265273176</v>
      </c>
    </row>
    <row r="226" spans="1:9" ht="13.5" thickTop="1"/>
    <row r="227" spans="1:9">
      <c r="I227" s="179"/>
    </row>
    <row r="228" spans="1:9">
      <c r="I228" s="179"/>
    </row>
  </sheetData>
  <mergeCells count="8">
    <mergeCell ref="A213:H213"/>
    <mergeCell ref="A222:H222"/>
    <mergeCell ref="G7:H7"/>
    <mergeCell ref="A1:I1"/>
    <mergeCell ref="A3:I3"/>
    <mergeCell ref="A4:I4"/>
    <mergeCell ref="A6:H6"/>
    <mergeCell ref="A2:I2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41"/>
  <sheetViews>
    <sheetView zoomScale="110" zoomScaleNormal="110" workbookViewId="0" xr3:uid="{842E5F09-E766-5B8D-85AF-A39847EA96FD}"/>
  </sheetViews>
  <sheetFormatPr defaultColWidth="11.42578125" defaultRowHeight="12.75"/>
  <cols>
    <col min="1" max="1" width="53.7109375" style="174" customWidth="1"/>
    <col min="2" max="3" width="26.7109375" style="174" customWidth="1"/>
    <col min="4" max="4" width="11.42578125" style="174"/>
    <col min="5" max="5" width="12.7109375" style="174" bestFit="1" customWidth="1"/>
    <col min="6" max="16384" width="11.42578125" style="174"/>
  </cols>
  <sheetData>
    <row r="1" spans="1:7" ht="18">
      <c r="A1" s="176"/>
    </row>
    <row r="2" spans="1:7" ht="16.5">
      <c r="A2" s="608" t="s">
        <v>152</v>
      </c>
      <c r="B2" s="608"/>
    </row>
    <row r="3" spans="1:7" ht="16.5">
      <c r="A3" s="597" t="s">
        <v>1</v>
      </c>
      <c r="B3" s="597"/>
    </row>
    <row r="4" spans="1:7" ht="24.75" customHeight="1">
      <c r="A4" s="609" t="s">
        <v>153</v>
      </c>
      <c r="B4" s="609"/>
    </row>
    <row r="5" spans="1:7" ht="15">
      <c r="A5" s="610" t="s">
        <v>3</v>
      </c>
      <c r="B5" s="610"/>
    </row>
    <row r="6" spans="1:7" ht="23.25" customHeight="1" thickBot="1">
      <c r="A6" s="175"/>
      <c r="E6" s="511"/>
      <c r="F6" s="511"/>
      <c r="G6" s="511"/>
    </row>
    <row r="7" spans="1:7" ht="16.5" thickTop="1" thickBot="1">
      <c r="A7" s="220" t="s">
        <v>154</v>
      </c>
      <c r="B7" s="220" t="s">
        <v>5</v>
      </c>
      <c r="E7" s="511"/>
      <c r="F7" s="511"/>
      <c r="G7" s="511"/>
    </row>
    <row r="8" spans="1:7" ht="18.75" customHeight="1" thickTop="1">
      <c r="A8" s="467" t="s">
        <v>155</v>
      </c>
      <c r="B8" s="534">
        <v>1438037294</v>
      </c>
      <c r="C8" s="179"/>
      <c r="E8" s="533"/>
      <c r="F8" s="511"/>
      <c r="G8" s="511"/>
    </row>
    <row r="9" spans="1:7" ht="14.25">
      <c r="A9" s="467" t="s">
        <v>156</v>
      </c>
      <c r="B9" s="534">
        <v>432043799</v>
      </c>
      <c r="E9" s="533"/>
      <c r="F9" s="511"/>
      <c r="G9" s="511"/>
    </row>
    <row r="10" spans="1:7" ht="14.25">
      <c r="A10" s="467" t="s">
        <v>157</v>
      </c>
      <c r="B10" s="534">
        <v>49685959</v>
      </c>
      <c r="E10" s="533"/>
      <c r="F10" s="511"/>
      <c r="G10" s="511"/>
    </row>
    <row r="11" spans="1:7" ht="19.5" customHeight="1">
      <c r="A11" s="467" t="s">
        <v>158</v>
      </c>
      <c r="B11" s="534">
        <v>34086942</v>
      </c>
      <c r="E11" s="533"/>
      <c r="F11" s="511"/>
      <c r="G11" s="511"/>
    </row>
    <row r="12" spans="1:7" ht="16.5" customHeight="1">
      <c r="A12" s="467" t="s">
        <v>159</v>
      </c>
      <c r="B12" s="534">
        <v>184713381</v>
      </c>
      <c r="E12" s="533"/>
      <c r="F12" s="511"/>
      <c r="G12" s="511"/>
    </row>
    <row r="13" spans="1:7" ht="19.5" customHeight="1">
      <c r="A13" s="467" t="s">
        <v>160</v>
      </c>
      <c r="B13" s="534">
        <v>20000000</v>
      </c>
      <c r="E13" s="511"/>
      <c r="F13" s="511"/>
      <c r="G13" s="511"/>
    </row>
    <row r="14" spans="1:7" ht="4.5" customHeight="1" thickBot="1">
      <c r="A14" s="467"/>
      <c r="B14" s="534"/>
      <c r="E14" s="511"/>
      <c r="F14" s="511"/>
      <c r="G14" s="511"/>
    </row>
    <row r="15" spans="1:7" ht="17.25" thickTop="1" thickBot="1">
      <c r="A15" s="535" t="s">
        <v>15</v>
      </c>
      <c r="B15" s="536">
        <f>SUM(B8:B14)</f>
        <v>2158567375</v>
      </c>
      <c r="E15" s="511"/>
      <c r="F15" s="511"/>
      <c r="G15" s="511"/>
    </row>
    <row r="16" spans="1:7" ht="13.5" thickTop="1">
      <c r="E16" s="511"/>
      <c r="F16" s="511"/>
      <c r="G16" s="511"/>
    </row>
    <row r="20" spans="1:2" ht="25.5" customHeight="1">
      <c r="A20" s="611" t="s">
        <v>161</v>
      </c>
      <c r="B20" s="611"/>
    </row>
    <row r="21" spans="1:2" ht="25.5" customHeight="1">
      <c r="A21" s="597" t="s">
        <v>1</v>
      </c>
      <c r="B21" s="597"/>
    </row>
    <row r="22" spans="1:2" ht="36" customHeight="1">
      <c r="A22" s="609" t="s">
        <v>162</v>
      </c>
      <c r="B22" s="609"/>
    </row>
    <row r="23" spans="1:2" ht="15">
      <c r="A23" s="610" t="s">
        <v>3</v>
      </c>
      <c r="B23" s="610"/>
    </row>
    <row r="24" spans="1:2" ht="13.5" thickBot="1"/>
    <row r="25" spans="1:2" ht="17.25" thickTop="1" thickBot="1">
      <c r="A25" s="202" t="s">
        <v>163</v>
      </c>
      <c r="B25" s="202" t="s">
        <v>164</v>
      </c>
    </row>
    <row r="26" spans="1:2" ht="15" thickTop="1">
      <c r="A26" s="205" t="s">
        <v>165</v>
      </c>
      <c r="B26" s="206">
        <v>97323844</v>
      </c>
    </row>
    <row r="27" spans="1:2" ht="14.25">
      <c r="A27" s="192" t="s">
        <v>166</v>
      </c>
      <c r="B27" s="207">
        <v>132685201</v>
      </c>
    </row>
    <row r="28" spans="1:2" ht="14.25">
      <c r="A28" s="192" t="s">
        <v>167</v>
      </c>
      <c r="B28" s="207">
        <v>488179547</v>
      </c>
    </row>
    <row r="29" spans="1:2" ht="14.25">
      <c r="A29" s="192" t="s">
        <v>168</v>
      </c>
      <c r="B29" s="207">
        <v>125758852</v>
      </c>
    </row>
    <row r="30" spans="1:2" ht="14.25">
      <c r="A30" s="192" t="s">
        <v>169</v>
      </c>
      <c r="B30" s="207">
        <v>550120116</v>
      </c>
    </row>
    <row r="31" spans="1:2" ht="14.25">
      <c r="A31" s="192" t="s">
        <v>170</v>
      </c>
      <c r="B31" s="207">
        <v>202816118</v>
      </c>
    </row>
    <row r="32" spans="1:2" ht="14.25">
      <c r="A32" s="192" t="s">
        <v>171</v>
      </c>
      <c r="B32" s="207">
        <v>151388200</v>
      </c>
    </row>
    <row r="33" spans="1:2" ht="14.25">
      <c r="A33" s="192" t="s">
        <v>172</v>
      </c>
      <c r="B33" s="207">
        <v>95593363</v>
      </c>
    </row>
    <row r="34" spans="1:2" ht="14.25">
      <c r="A34" s="192" t="s">
        <v>173</v>
      </c>
      <c r="B34" s="207">
        <v>114116298</v>
      </c>
    </row>
    <row r="35" spans="1:2" ht="14.25">
      <c r="A35" s="192" t="s">
        <v>174</v>
      </c>
      <c r="B35" s="207">
        <v>101204484</v>
      </c>
    </row>
    <row r="36" spans="1:2" ht="14.25">
      <c r="A36" s="192" t="s">
        <v>175</v>
      </c>
      <c r="B36" s="207">
        <v>79381352</v>
      </c>
    </row>
    <row r="37" spans="1:2" ht="15.75" customHeight="1" thickBot="1">
      <c r="A37" s="192" t="s">
        <v>176</v>
      </c>
      <c r="B37" s="207">
        <v>20000000</v>
      </c>
    </row>
    <row r="38" spans="1:2" ht="17.25" thickTop="1" thickBot="1">
      <c r="A38" s="202" t="s">
        <v>15</v>
      </c>
      <c r="B38" s="208">
        <f>SUM(B26:B37)</f>
        <v>2158567375</v>
      </c>
    </row>
    <row r="39" spans="1:2" ht="13.5" thickTop="1"/>
    <row r="41" spans="1:2">
      <c r="B41" s="179"/>
    </row>
  </sheetData>
  <mergeCells count="8">
    <mergeCell ref="A23:B23"/>
    <mergeCell ref="A3:B3"/>
    <mergeCell ref="A21:B21"/>
    <mergeCell ref="A2:B2"/>
    <mergeCell ref="A4:B4"/>
    <mergeCell ref="A5:B5"/>
    <mergeCell ref="A20:B20"/>
    <mergeCell ref="A22:B22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C26"/>
  <sheetViews>
    <sheetView zoomScale="110" zoomScaleNormal="110" workbookViewId="0" xr3:uid="{51F8DEE0-4D01-5F28-A812-FC0BD7CAC4A5}"/>
  </sheetViews>
  <sheetFormatPr defaultColWidth="11.42578125" defaultRowHeight="12.75"/>
  <cols>
    <col min="1" max="1" width="53.5703125" style="174" customWidth="1"/>
    <col min="2" max="2" width="30.28515625" style="174" customWidth="1"/>
    <col min="3" max="16384" width="11.42578125" style="174"/>
  </cols>
  <sheetData>
    <row r="2" spans="1:3" ht="27.75" customHeight="1">
      <c r="A2" s="611" t="s">
        <v>177</v>
      </c>
      <c r="B2" s="611"/>
    </row>
    <row r="3" spans="1:3" ht="27.75" customHeight="1">
      <c r="A3" s="597" t="s">
        <v>1</v>
      </c>
      <c r="B3" s="597"/>
      <c r="C3" s="478"/>
    </row>
    <row r="4" spans="1:3" ht="36.75" customHeight="1">
      <c r="A4" s="609" t="s">
        <v>178</v>
      </c>
      <c r="B4" s="609"/>
    </row>
    <row r="5" spans="1:3" ht="15">
      <c r="A5" s="610" t="s">
        <v>3</v>
      </c>
      <c r="B5" s="610"/>
    </row>
    <row r="6" spans="1:3" ht="13.5" customHeight="1" thickBot="1"/>
    <row r="7" spans="1:3" ht="17.25" thickTop="1" thickBot="1">
      <c r="A7" s="202" t="s">
        <v>154</v>
      </c>
      <c r="B7" s="204" t="s">
        <v>5</v>
      </c>
    </row>
    <row r="8" spans="1:3" ht="27" customHeight="1" thickTop="1">
      <c r="A8" s="191" t="s">
        <v>179</v>
      </c>
      <c r="B8" s="190">
        <v>40000000</v>
      </c>
    </row>
    <row r="9" spans="1:3" ht="18.75" customHeight="1">
      <c r="A9" s="191" t="s">
        <v>180</v>
      </c>
      <c r="B9" s="190">
        <v>35200000</v>
      </c>
    </row>
    <row r="10" spans="1:3" ht="33.75" customHeight="1" thickBot="1">
      <c r="A10" s="197" t="s">
        <v>181</v>
      </c>
      <c r="B10" s="190">
        <v>60000000</v>
      </c>
    </row>
    <row r="11" spans="1:3" ht="17.25" thickTop="1" thickBot="1">
      <c r="A11" s="202" t="s">
        <v>15</v>
      </c>
      <c r="B11" s="209">
        <f>SUM(B8:B10)</f>
        <v>135200000</v>
      </c>
    </row>
    <row r="12" spans="1:3" ht="16.5" thickTop="1">
      <c r="A12" s="177"/>
      <c r="B12"/>
    </row>
    <row r="13" spans="1:3" ht="15.75">
      <c r="A13" s="177"/>
      <c r="B13"/>
    </row>
    <row r="14" spans="1:3" ht="15.75">
      <c r="A14" s="177"/>
      <c r="B14"/>
    </row>
    <row r="15" spans="1:3" ht="15.75">
      <c r="A15" s="177"/>
      <c r="B15"/>
    </row>
    <row r="16" spans="1:3" ht="15.75">
      <c r="A16" s="177"/>
      <c r="B16"/>
    </row>
    <row r="17" spans="1:2" ht="15.75">
      <c r="A17" s="177"/>
      <c r="B17"/>
    </row>
    <row r="18" spans="1:2" ht="28.5" customHeight="1">
      <c r="A18" s="611" t="s">
        <v>182</v>
      </c>
      <c r="B18" s="611"/>
    </row>
    <row r="19" spans="1:2" ht="21" customHeight="1">
      <c r="A19" s="597" t="s">
        <v>1</v>
      </c>
      <c r="B19" s="597"/>
    </row>
    <row r="20" spans="1:2" ht="39.75" customHeight="1">
      <c r="A20" s="609" t="s">
        <v>183</v>
      </c>
      <c r="B20" s="609"/>
    </row>
    <row r="21" spans="1:2" ht="15">
      <c r="A21" s="610" t="s">
        <v>3</v>
      </c>
      <c r="B21" s="610"/>
    </row>
    <row r="22" spans="1:2" ht="9.75" customHeight="1" thickBot="1">
      <c r="A22" s="177"/>
      <c r="B22"/>
    </row>
    <row r="23" spans="1:2" ht="17.25" thickTop="1" thickBot="1">
      <c r="A23" s="202" t="s">
        <v>154</v>
      </c>
      <c r="B23" s="204" t="s">
        <v>5</v>
      </c>
    </row>
    <row r="24" spans="1:2" ht="23.1" customHeight="1" thickTop="1" thickBot="1">
      <c r="A24" s="191" t="s">
        <v>184</v>
      </c>
      <c r="B24" s="190">
        <v>19000000</v>
      </c>
    </row>
    <row r="25" spans="1:2" ht="21" customHeight="1" thickTop="1" thickBot="1">
      <c r="A25" s="202" t="s">
        <v>15</v>
      </c>
      <c r="B25" s="209">
        <f>SUM(B24:B24)</f>
        <v>19000000</v>
      </c>
    </row>
    <row r="26" spans="1:2" ht="13.5" thickTop="1"/>
  </sheetData>
  <mergeCells count="8">
    <mergeCell ref="A21:B21"/>
    <mergeCell ref="A3:B3"/>
    <mergeCell ref="A19:B19"/>
    <mergeCell ref="A2:B2"/>
    <mergeCell ref="A4:B4"/>
    <mergeCell ref="A5:B5"/>
    <mergeCell ref="A18:B18"/>
    <mergeCell ref="A20:B20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F39"/>
  <sheetViews>
    <sheetView zoomScale="110" zoomScaleNormal="110" workbookViewId="0" xr3:uid="{F9CF3CF3-643B-5BE6-8B46-32C596A47465}"/>
  </sheetViews>
  <sheetFormatPr defaultColWidth="11.42578125" defaultRowHeight="12.75"/>
  <cols>
    <col min="1" max="1" width="42.140625" style="174" customWidth="1"/>
    <col min="2" max="2" width="22.5703125" style="174" customWidth="1"/>
    <col min="3" max="3" width="19.7109375" style="174" customWidth="1"/>
    <col min="4" max="4" width="18.7109375" style="174" customWidth="1"/>
    <col min="5" max="5" width="11.42578125" style="174"/>
    <col min="6" max="6" width="12" style="174" bestFit="1" customWidth="1"/>
    <col min="7" max="16384" width="11.42578125" style="174"/>
  </cols>
  <sheetData>
    <row r="2" spans="1:4" ht="23.25" customHeight="1">
      <c r="A2" s="611" t="s">
        <v>185</v>
      </c>
      <c r="B2" s="611"/>
      <c r="C2" s="611"/>
    </row>
    <row r="3" spans="1:4" ht="23.25" customHeight="1">
      <c r="A3" s="597" t="s">
        <v>1</v>
      </c>
      <c r="B3" s="597"/>
      <c r="C3" s="597"/>
      <c r="D3" s="478"/>
    </row>
    <row r="4" spans="1:4" ht="18" customHeight="1">
      <c r="A4" s="612" t="s">
        <v>186</v>
      </c>
      <c r="B4" s="612"/>
      <c r="C4" s="612"/>
    </row>
    <row r="5" spans="1:4" ht="15">
      <c r="A5" s="610" t="s">
        <v>3</v>
      </c>
      <c r="B5" s="610"/>
      <c r="C5" s="610"/>
    </row>
    <row r="6" spans="1:4" ht="13.5" thickBot="1"/>
    <row r="7" spans="1:4" ht="17.25" thickTop="1" thickBot="1">
      <c r="A7" s="615" t="s">
        <v>154</v>
      </c>
      <c r="B7" s="616"/>
      <c r="C7" s="588" t="s">
        <v>5</v>
      </c>
    </row>
    <row r="8" spans="1:4" ht="15" thickTop="1">
      <c r="A8" s="246"/>
      <c r="B8" s="247"/>
      <c r="C8" s="198"/>
    </row>
    <row r="9" spans="1:4" ht="15">
      <c r="A9" s="617" t="s">
        <v>187</v>
      </c>
      <c r="B9" s="618"/>
      <c r="C9" s="242">
        <f>C11+C13</f>
        <v>325706470</v>
      </c>
    </row>
    <row r="10" spans="1:4" ht="3.75" customHeight="1">
      <c r="A10" s="245"/>
      <c r="B10" s="294"/>
      <c r="C10" s="242"/>
    </row>
    <row r="11" spans="1:4" ht="15.75" customHeight="1">
      <c r="A11" s="613" t="s">
        <v>188</v>
      </c>
      <c r="B11" s="614"/>
      <c r="C11" s="198">
        <v>209505897</v>
      </c>
    </row>
    <row r="12" spans="1:4" ht="5.25" customHeight="1">
      <c r="A12" s="589"/>
      <c r="B12" s="295"/>
      <c r="C12" s="198"/>
    </row>
    <row r="13" spans="1:4" ht="14.25">
      <c r="A13" s="613" t="s">
        <v>189</v>
      </c>
      <c r="B13" s="614"/>
      <c r="C13" s="241">
        <f>SUM(C14:C15)</f>
        <v>116200573</v>
      </c>
      <c r="D13" s="179"/>
    </row>
    <row r="14" spans="1:4" ht="14.25">
      <c r="A14" s="613" t="s">
        <v>190</v>
      </c>
      <c r="B14" s="614"/>
      <c r="C14" s="243">
        <v>11022238</v>
      </c>
      <c r="D14" s="179"/>
    </row>
    <row r="15" spans="1:4" ht="14.25">
      <c r="A15" s="613" t="s">
        <v>191</v>
      </c>
      <c r="B15" s="614"/>
      <c r="C15" s="243">
        <v>105178335</v>
      </c>
    </row>
    <row r="16" spans="1:4" ht="15" thickBot="1">
      <c r="A16" s="245"/>
      <c r="B16" s="248"/>
      <c r="C16" s="198"/>
    </row>
    <row r="17" spans="1:4" ht="17.25" thickTop="1" thickBot="1">
      <c r="A17" s="615" t="s">
        <v>15</v>
      </c>
      <c r="B17" s="616"/>
      <c r="C17" s="200">
        <f>C9</f>
        <v>325706470</v>
      </c>
      <c r="D17" s="179"/>
    </row>
    <row r="18" spans="1:4" ht="15.75" thickTop="1">
      <c r="A18" s="178"/>
      <c r="B18"/>
      <c r="C18"/>
    </row>
    <row r="19" spans="1:4" ht="15.75">
      <c r="A19" s="177"/>
      <c r="B19"/>
      <c r="C19"/>
    </row>
    <row r="20" spans="1:4">
      <c r="B20"/>
      <c r="C20"/>
    </row>
    <row r="21" spans="1:4">
      <c r="B21"/>
      <c r="C21"/>
    </row>
    <row r="22" spans="1:4" ht="6" customHeight="1">
      <c r="B22"/>
      <c r="C22"/>
    </row>
    <row r="23" spans="1:4" ht="16.5">
      <c r="A23" s="611" t="s">
        <v>192</v>
      </c>
      <c r="B23" s="611"/>
      <c r="C23" s="611"/>
      <c r="D23" s="611"/>
    </row>
    <row r="24" spans="1:4" ht="16.5">
      <c r="A24" s="597" t="s">
        <v>1</v>
      </c>
      <c r="B24" s="597"/>
      <c r="C24" s="597"/>
      <c r="D24" s="597"/>
    </row>
    <row r="25" spans="1:4" ht="16.5">
      <c r="A25" s="612" t="s">
        <v>193</v>
      </c>
      <c r="B25" s="612"/>
      <c r="C25" s="612"/>
      <c r="D25" s="612"/>
    </row>
    <row r="26" spans="1:4" ht="15">
      <c r="A26" s="610" t="s">
        <v>3</v>
      </c>
      <c r="B26" s="610"/>
      <c r="C26" s="610"/>
      <c r="D26" s="610"/>
    </row>
    <row r="27" spans="1:4" ht="9" customHeight="1">
      <c r="B27"/>
      <c r="C27"/>
    </row>
    <row r="28" spans="1:4" ht="7.5" customHeight="1" thickBot="1"/>
    <row r="29" spans="1:4" ht="24" customHeight="1" thickTop="1" thickBot="1">
      <c r="A29" s="199" t="s">
        <v>194</v>
      </c>
      <c r="B29" s="588" t="s">
        <v>195</v>
      </c>
      <c r="C29" s="588" t="s">
        <v>196</v>
      </c>
      <c r="D29" s="588" t="s">
        <v>15</v>
      </c>
    </row>
    <row r="30" spans="1:4" ht="15" thickTop="1">
      <c r="A30" s="197"/>
      <c r="B30" s="198"/>
      <c r="C30" s="198"/>
      <c r="D30" s="198"/>
    </row>
    <row r="31" spans="1:4" ht="21" customHeight="1">
      <c r="A31" s="244" t="s">
        <v>197</v>
      </c>
      <c r="B31" s="242"/>
      <c r="C31" s="242"/>
      <c r="D31" s="242"/>
    </row>
    <row r="32" spans="1:4" ht="14.25">
      <c r="A32" s="197" t="s">
        <v>198</v>
      </c>
      <c r="B32" s="198">
        <v>11022238</v>
      </c>
      <c r="C32" s="198">
        <v>45616383</v>
      </c>
      <c r="D32" s="198">
        <f>SUM(B32:C32)</f>
        <v>56638621</v>
      </c>
    </row>
    <row r="33" spans="1:6" ht="14.25">
      <c r="A33" s="197" t="s">
        <v>199</v>
      </c>
      <c r="B33" s="198">
        <v>0</v>
      </c>
      <c r="C33" s="198">
        <v>0</v>
      </c>
      <c r="D33" s="198">
        <f>SUM(B33:C33)</f>
        <v>0</v>
      </c>
      <c r="F33" s="179"/>
    </row>
    <row r="34" spans="1:6" ht="28.5">
      <c r="A34" s="197" t="s">
        <v>200</v>
      </c>
      <c r="B34" s="198"/>
      <c r="C34" s="198">
        <v>59561952</v>
      </c>
      <c r="D34" s="198">
        <f>SUM(B34:C34)</f>
        <v>59561952</v>
      </c>
    </row>
    <row r="35" spans="1:6" ht="14.25">
      <c r="A35" s="197"/>
      <c r="B35" s="243"/>
      <c r="C35" s="243"/>
      <c r="D35" s="243"/>
    </row>
    <row r="36" spans="1:6" ht="15">
      <c r="A36" s="244"/>
      <c r="B36" s="242"/>
      <c r="C36" s="242"/>
      <c r="D36" s="242"/>
      <c r="F36" s="179"/>
    </row>
    <row r="37" spans="1:6" ht="15" thickBot="1">
      <c r="A37" s="197"/>
      <c r="B37" s="198"/>
      <c r="C37" s="198"/>
      <c r="D37" s="198"/>
    </row>
    <row r="38" spans="1:6" ht="17.25" thickTop="1" thickBot="1">
      <c r="A38" s="199" t="s">
        <v>15</v>
      </c>
      <c r="B38" s="200">
        <f>SUM(B32:B37)</f>
        <v>11022238</v>
      </c>
      <c r="C38" s="200">
        <f>SUM(C32:C37)</f>
        <v>105178335</v>
      </c>
      <c r="D38" s="200">
        <f>SUM(D32:D37)</f>
        <v>116200573</v>
      </c>
    </row>
    <row r="39" spans="1:6" ht="13.5" thickTop="1"/>
  </sheetData>
  <mergeCells count="15">
    <mergeCell ref="A2:C2"/>
    <mergeCell ref="A5:C5"/>
    <mergeCell ref="A7:B7"/>
    <mergeCell ref="A9:B9"/>
    <mergeCell ref="A11:B11"/>
    <mergeCell ref="A4:C4"/>
    <mergeCell ref="A24:D24"/>
    <mergeCell ref="A3:C3"/>
    <mergeCell ref="A23:D23"/>
    <mergeCell ref="A26:D26"/>
    <mergeCell ref="A25:D25"/>
    <mergeCell ref="A13:B13"/>
    <mergeCell ref="A14:B14"/>
    <mergeCell ref="A15:B15"/>
    <mergeCell ref="A17:B17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54"/>
  <sheetViews>
    <sheetView zoomScale="115" zoomScaleNormal="115" workbookViewId="0" xr3:uid="{78B4E459-6924-5F8B-B7BA-2DD04133E49E}"/>
  </sheetViews>
  <sheetFormatPr defaultColWidth="11.42578125" defaultRowHeight="12.75"/>
  <cols>
    <col min="1" max="1" width="9.42578125" style="174" customWidth="1"/>
    <col min="2" max="2" width="14.140625" style="174" customWidth="1"/>
    <col min="3" max="3" width="11.7109375" style="174" customWidth="1"/>
    <col min="4" max="4" width="15.140625" style="174" customWidth="1"/>
    <col min="5" max="5" width="15.5703125" style="174" customWidth="1"/>
    <col min="6" max="6" width="10" style="174" customWidth="1"/>
    <col min="7" max="7" width="10.5703125" style="174" customWidth="1"/>
    <col min="8" max="8" width="11.7109375" style="174" customWidth="1"/>
    <col min="9" max="9" width="31.140625" style="174" customWidth="1"/>
    <col min="10" max="12" width="11.42578125" style="174"/>
    <col min="13" max="13" width="15.5703125" style="174" customWidth="1"/>
    <col min="14" max="16384" width="11.42578125" style="174"/>
  </cols>
  <sheetData>
    <row r="1" spans="1:13" ht="6" customHeight="1">
      <c r="B1"/>
      <c r="C1"/>
    </row>
    <row r="2" spans="1:13" ht="14.25" customHeight="1">
      <c r="A2" s="611" t="s">
        <v>201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</row>
    <row r="3" spans="1:13" ht="14.25" customHeight="1">
      <c r="A3" s="597" t="s">
        <v>1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</row>
    <row r="4" spans="1:13" ht="14.25" customHeight="1">
      <c r="A4" s="612" t="s">
        <v>202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</row>
    <row r="5" spans="1:13" ht="18.75" customHeight="1">
      <c r="A5" s="610" t="s">
        <v>3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</row>
    <row r="6" spans="1:13" ht="6.75" customHeight="1" thickBot="1"/>
    <row r="7" spans="1:13" ht="26.25" customHeight="1" thickTop="1" thickBot="1">
      <c r="A7" s="619" t="s">
        <v>154</v>
      </c>
      <c r="B7" s="619"/>
      <c r="C7" s="621" t="s">
        <v>203</v>
      </c>
      <c r="D7" s="619" t="s">
        <v>204</v>
      </c>
      <c r="E7" s="590" t="s">
        <v>205</v>
      </c>
      <c r="F7" s="590" t="s">
        <v>206</v>
      </c>
      <c r="G7" s="623" t="s">
        <v>206</v>
      </c>
      <c r="H7" s="623"/>
      <c r="I7" s="621" t="s">
        <v>207</v>
      </c>
      <c r="J7" s="619" t="s">
        <v>208</v>
      </c>
      <c r="K7" s="621" t="s">
        <v>209</v>
      </c>
      <c r="L7" s="619" t="s">
        <v>210</v>
      </c>
      <c r="M7" s="619" t="s">
        <v>211</v>
      </c>
    </row>
    <row r="8" spans="1:13" ht="14.25" thickTop="1" thickBot="1">
      <c r="A8" s="620"/>
      <c r="B8" s="620"/>
      <c r="C8" s="622"/>
      <c r="D8" s="620"/>
      <c r="E8" s="591" t="s">
        <v>212</v>
      </c>
      <c r="F8" s="591" t="s">
        <v>213</v>
      </c>
      <c r="G8" s="591" t="s">
        <v>214</v>
      </c>
      <c r="H8" s="591" t="s">
        <v>215</v>
      </c>
      <c r="I8" s="622"/>
      <c r="J8" s="620"/>
      <c r="K8" s="622"/>
      <c r="L8" s="620"/>
      <c r="M8" s="620"/>
    </row>
    <row r="9" spans="1:13" ht="18" customHeight="1" thickTop="1">
      <c r="A9" s="500" t="s">
        <v>216</v>
      </c>
      <c r="B9" s="505"/>
      <c r="C9" s="388"/>
      <c r="D9" s="540">
        <v>1271940368.6600001</v>
      </c>
      <c r="E9" s="540">
        <v>1092118723.9115646</v>
      </c>
      <c r="F9" s="389"/>
      <c r="G9" s="389"/>
      <c r="H9" s="389"/>
      <c r="I9" s="389"/>
      <c r="J9" s="389"/>
      <c r="K9" s="388"/>
      <c r="L9" s="388"/>
      <c r="M9" s="388"/>
    </row>
    <row r="10" spans="1:13">
      <c r="A10" s="499"/>
      <c r="B10" s="248"/>
      <c r="C10" s="482"/>
      <c r="D10" s="540"/>
      <c r="E10" s="540"/>
      <c r="F10" s="482"/>
      <c r="G10" s="482"/>
      <c r="H10" s="482"/>
      <c r="I10" s="482"/>
      <c r="J10" s="482"/>
      <c r="K10" s="482"/>
      <c r="L10" s="482"/>
      <c r="M10" s="482"/>
    </row>
    <row r="11" spans="1:13">
      <c r="A11" s="500" t="s">
        <v>217</v>
      </c>
      <c r="B11" s="248"/>
      <c r="C11" s="482"/>
      <c r="D11" s="540">
        <v>821940368.66000009</v>
      </c>
      <c r="E11" s="540">
        <v>809738379.08000004</v>
      </c>
      <c r="F11" s="482"/>
      <c r="G11" s="482"/>
      <c r="H11" s="482"/>
      <c r="I11" s="482"/>
      <c r="J11" s="482"/>
      <c r="K11" s="482"/>
      <c r="L11" s="482"/>
      <c r="M11" s="482"/>
    </row>
    <row r="12" spans="1:13">
      <c r="A12" s="499"/>
      <c r="B12" s="248"/>
      <c r="C12" s="482"/>
      <c r="D12" s="541"/>
      <c r="E12" s="541"/>
      <c r="F12" s="482"/>
      <c r="G12" s="482"/>
      <c r="H12" s="482"/>
      <c r="I12" s="482"/>
      <c r="J12" s="482"/>
      <c r="K12" s="482"/>
      <c r="L12" s="482"/>
      <c r="M12" s="482"/>
    </row>
    <row r="13" spans="1:13">
      <c r="A13" s="506" t="s">
        <v>198</v>
      </c>
      <c r="B13" s="248"/>
      <c r="C13" s="482"/>
      <c r="D13" s="541">
        <v>821940368.66000009</v>
      </c>
      <c r="E13" s="541">
        <v>809738379.08000004</v>
      </c>
      <c r="F13" s="482"/>
      <c r="G13" s="482"/>
      <c r="H13" s="482"/>
      <c r="I13" s="482"/>
      <c r="J13" s="482"/>
      <c r="K13" s="482"/>
      <c r="L13" s="482"/>
      <c r="M13" s="482"/>
    </row>
    <row r="14" spans="1:13">
      <c r="A14" s="499"/>
      <c r="B14" s="248"/>
      <c r="C14" s="482"/>
      <c r="D14" s="541"/>
      <c r="E14" s="541"/>
      <c r="F14" s="482"/>
      <c r="G14" s="482"/>
      <c r="H14" s="482"/>
      <c r="I14" s="482"/>
      <c r="J14" s="482"/>
      <c r="K14" s="482"/>
      <c r="L14" s="482"/>
      <c r="M14" s="482"/>
    </row>
    <row r="15" spans="1:13">
      <c r="A15" s="499"/>
      <c r="B15" s="538" t="s">
        <v>218</v>
      </c>
      <c r="C15" s="482"/>
      <c r="D15" s="541">
        <v>0</v>
      </c>
      <c r="E15" s="541">
        <v>0</v>
      </c>
      <c r="F15" s="482"/>
      <c r="G15" s="482"/>
      <c r="H15" s="482"/>
      <c r="I15" s="482"/>
      <c r="J15" s="482"/>
      <c r="K15" s="482"/>
      <c r="L15" s="482"/>
      <c r="M15" s="483"/>
    </row>
    <row r="16" spans="1:13">
      <c r="A16" s="499"/>
      <c r="B16" s="248"/>
      <c r="C16" s="482"/>
      <c r="D16" s="541"/>
      <c r="E16" s="541"/>
      <c r="F16" s="482"/>
      <c r="G16" s="482"/>
      <c r="H16" s="482"/>
      <c r="I16" s="482"/>
      <c r="J16" s="482"/>
      <c r="K16" s="482"/>
      <c r="L16" s="482"/>
      <c r="M16" s="483"/>
    </row>
    <row r="17" spans="1:13">
      <c r="A17" s="499"/>
      <c r="B17" s="539" t="s">
        <v>219</v>
      </c>
      <c r="C17" s="498"/>
      <c r="D17" s="540">
        <f>SUM(D18:D20)</f>
        <v>821940368.66000009</v>
      </c>
      <c r="E17" s="540">
        <f>SUM(E18:E20)</f>
        <v>809738379.08000004</v>
      </c>
      <c r="F17" s="482"/>
      <c r="G17" s="482"/>
      <c r="H17" s="482"/>
      <c r="I17" s="482"/>
      <c r="J17" s="482"/>
      <c r="K17" s="482"/>
      <c r="L17" s="482"/>
      <c r="M17" s="483"/>
    </row>
    <row r="18" spans="1:13" ht="22.5">
      <c r="A18" s="499"/>
      <c r="B18" s="502" t="s">
        <v>220</v>
      </c>
      <c r="C18" s="484">
        <v>1705</v>
      </c>
      <c r="D18" s="542">
        <v>537500000</v>
      </c>
      <c r="E18" s="542">
        <v>529252522.3900001</v>
      </c>
      <c r="F18" s="493">
        <v>41743</v>
      </c>
      <c r="G18" s="493">
        <v>41768</v>
      </c>
      <c r="H18" s="493">
        <v>49059</v>
      </c>
      <c r="I18" s="545" t="s">
        <v>221</v>
      </c>
      <c r="J18" s="484" t="s">
        <v>222</v>
      </c>
      <c r="K18" s="494" t="s">
        <v>223</v>
      </c>
      <c r="L18" s="494">
        <v>0.03</v>
      </c>
      <c r="M18" s="546" t="s">
        <v>224</v>
      </c>
    </row>
    <row r="19" spans="1:13" ht="22.5">
      <c r="A19" s="499"/>
      <c r="B19" s="502" t="s">
        <v>220</v>
      </c>
      <c r="C19" s="484">
        <v>1707</v>
      </c>
      <c r="D19" s="542">
        <v>174967270.58000001</v>
      </c>
      <c r="E19" s="542">
        <v>172532015.04999998</v>
      </c>
      <c r="F19" s="493">
        <v>41865</v>
      </c>
      <c r="G19" s="493">
        <v>41907</v>
      </c>
      <c r="H19" s="493">
        <v>49212</v>
      </c>
      <c r="I19" s="545" t="s">
        <v>221</v>
      </c>
      <c r="J19" s="484" t="s">
        <v>222</v>
      </c>
      <c r="K19" s="494" t="s">
        <v>223</v>
      </c>
      <c r="L19" s="494">
        <v>1.0800000000000001E-2</v>
      </c>
      <c r="M19" s="546" t="s">
        <v>224</v>
      </c>
    </row>
    <row r="20" spans="1:13" ht="22.5">
      <c r="A20" s="499"/>
      <c r="B20" s="502" t="s">
        <v>220</v>
      </c>
      <c r="C20" s="484">
        <v>1708</v>
      </c>
      <c r="D20" s="542">
        <v>109473098.08</v>
      </c>
      <c r="E20" s="542">
        <v>107953841.64000002</v>
      </c>
      <c r="F20" s="493">
        <v>41865</v>
      </c>
      <c r="G20" s="493">
        <v>41907</v>
      </c>
      <c r="H20" s="493">
        <v>12687</v>
      </c>
      <c r="I20" s="545" t="s">
        <v>221</v>
      </c>
      <c r="J20" s="484" t="s">
        <v>222</v>
      </c>
      <c r="K20" s="494" t="s">
        <v>223</v>
      </c>
      <c r="L20" s="494">
        <v>6.7000000000000002E-3</v>
      </c>
      <c r="M20" s="546" t="s">
        <v>224</v>
      </c>
    </row>
    <row r="21" spans="1:13">
      <c r="A21" s="499"/>
      <c r="B21" s="248"/>
      <c r="C21" s="482"/>
      <c r="D21" s="541"/>
      <c r="E21" s="541"/>
      <c r="F21" s="482"/>
      <c r="G21" s="485"/>
      <c r="H21" s="485"/>
      <c r="I21" s="485"/>
      <c r="J21" s="482"/>
      <c r="K21" s="482"/>
      <c r="L21" s="482"/>
      <c r="M21" s="483"/>
    </row>
    <row r="22" spans="1:13">
      <c r="A22" s="500" t="s">
        <v>225</v>
      </c>
      <c r="B22" s="503"/>
      <c r="C22" s="498"/>
      <c r="D22" s="540">
        <v>450000000</v>
      </c>
      <c r="E22" s="540">
        <v>282380344.83156455</v>
      </c>
      <c r="F22" s="486"/>
      <c r="G22" s="486"/>
      <c r="H22" s="486"/>
      <c r="I22" s="486"/>
      <c r="J22" s="482"/>
      <c r="K22" s="482"/>
      <c r="L22" s="482"/>
      <c r="M22" s="483"/>
    </row>
    <row r="23" spans="1:13" ht="24.75" customHeight="1">
      <c r="A23" s="624" t="s">
        <v>226</v>
      </c>
      <c r="B23" s="625"/>
      <c r="C23" s="482"/>
      <c r="D23" s="541"/>
      <c r="E23" s="541"/>
      <c r="F23" s="486"/>
      <c r="G23" s="486"/>
      <c r="H23" s="486"/>
      <c r="I23" s="486"/>
      <c r="J23" s="482"/>
      <c r="K23" s="482"/>
      <c r="L23" s="482"/>
      <c r="M23" s="483"/>
    </row>
    <row r="24" spans="1:13" ht="56.25">
      <c r="A24" s="499"/>
      <c r="B24" s="502" t="s">
        <v>220</v>
      </c>
      <c r="C24" s="544" t="s">
        <v>227</v>
      </c>
      <c r="D24" s="542">
        <v>450000000</v>
      </c>
      <c r="E24" s="542">
        <v>282380344.83156455</v>
      </c>
      <c r="F24" s="493">
        <v>40737</v>
      </c>
      <c r="G24" s="488"/>
      <c r="H24" s="493">
        <v>46231</v>
      </c>
      <c r="I24" s="493"/>
      <c r="J24" s="487" t="s">
        <v>228</v>
      </c>
      <c r="K24" s="487" t="s">
        <v>229</v>
      </c>
      <c r="L24" s="489" t="s">
        <v>230</v>
      </c>
      <c r="M24" s="490" t="s">
        <v>231</v>
      </c>
    </row>
    <row r="25" spans="1:13">
      <c r="A25" s="499"/>
      <c r="B25" s="248"/>
      <c r="C25" s="482"/>
      <c r="D25" s="541"/>
      <c r="E25" s="541"/>
      <c r="F25" s="482"/>
      <c r="G25" s="485"/>
      <c r="H25" s="485"/>
      <c r="I25" s="485"/>
      <c r="J25" s="482"/>
      <c r="K25" s="482"/>
      <c r="L25" s="482"/>
      <c r="M25" s="482"/>
    </row>
    <row r="26" spans="1:13">
      <c r="A26" s="500" t="s">
        <v>232</v>
      </c>
      <c r="B26" s="503"/>
      <c r="C26" s="498"/>
      <c r="D26" s="540">
        <f>SUM(D28:D36)</f>
        <v>506937457</v>
      </c>
      <c r="E26" s="540">
        <f>SUM(E28:E36)</f>
        <v>476222500</v>
      </c>
      <c r="F26" s="482"/>
      <c r="G26" s="485"/>
      <c r="H26" s="485"/>
      <c r="I26" s="485"/>
      <c r="J26" s="482"/>
      <c r="K26" s="482"/>
      <c r="L26" s="482"/>
      <c r="M26" s="482"/>
    </row>
    <row r="27" spans="1:13">
      <c r="A27" s="499"/>
      <c r="B27" s="248"/>
      <c r="C27" s="482"/>
      <c r="D27" s="541"/>
      <c r="E27" s="541"/>
      <c r="F27" s="482"/>
      <c r="G27" s="485"/>
      <c r="H27" s="485"/>
      <c r="I27" s="485"/>
      <c r="J27" s="482"/>
      <c r="K27" s="482"/>
      <c r="L27" s="482"/>
      <c r="M27" s="482"/>
    </row>
    <row r="28" spans="1:13" ht="33.75">
      <c r="A28" s="499"/>
      <c r="B28" s="502" t="s">
        <v>233</v>
      </c>
      <c r="C28" s="484">
        <v>10549</v>
      </c>
      <c r="D28" s="542">
        <v>83449015</v>
      </c>
      <c r="E28" s="542">
        <v>83449015</v>
      </c>
      <c r="F28" s="493">
        <v>40991</v>
      </c>
      <c r="G28" s="493">
        <v>41066</v>
      </c>
      <c r="H28" s="493">
        <v>48372</v>
      </c>
      <c r="I28" s="545" t="s">
        <v>221</v>
      </c>
      <c r="J28" s="484" t="s">
        <v>222</v>
      </c>
      <c r="K28" s="494">
        <v>8.4699999999999998E-2</v>
      </c>
      <c r="L28" s="494">
        <v>8.0000000000000002E-3</v>
      </c>
      <c r="M28" s="491" t="s">
        <v>234</v>
      </c>
    </row>
    <row r="29" spans="1:13">
      <c r="A29" s="499"/>
      <c r="B29" s="502"/>
      <c r="C29" s="484"/>
      <c r="D29" s="542"/>
      <c r="E29" s="542"/>
      <c r="F29" s="493"/>
      <c r="G29" s="493"/>
      <c r="H29" s="493"/>
      <c r="I29" s="545"/>
      <c r="J29" s="484"/>
      <c r="K29" s="487"/>
      <c r="L29" s="494"/>
      <c r="M29" s="491"/>
    </row>
    <row r="30" spans="1:13" ht="33.75">
      <c r="A30" s="499"/>
      <c r="B30" s="502" t="s">
        <v>233</v>
      </c>
      <c r="C30" s="484">
        <v>14504</v>
      </c>
      <c r="D30" s="542">
        <v>6854706</v>
      </c>
      <c r="E30" s="542">
        <v>6854706</v>
      </c>
      <c r="F30" s="493">
        <v>41401</v>
      </c>
      <c r="G30" s="493">
        <v>41474</v>
      </c>
      <c r="H30" s="493">
        <v>48747</v>
      </c>
      <c r="I30" s="545" t="s">
        <v>221</v>
      </c>
      <c r="J30" s="484" t="s">
        <v>222</v>
      </c>
      <c r="K30" s="489" t="s">
        <v>235</v>
      </c>
      <c r="L30" s="494">
        <v>1.2999999999999999E-3</v>
      </c>
      <c r="M30" s="491" t="s">
        <v>234</v>
      </c>
    </row>
    <row r="31" spans="1:13">
      <c r="A31" s="499"/>
      <c r="B31" s="502"/>
      <c r="C31" s="484"/>
      <c r="D31" s="542"/>
      <c r="E31" s="542"/>
      <c r="F31" s="493"/>
      <c r="G31" s="493"/>
      <c r="H31" s="493"/>
      <c r="I31" s="545"/>
      <c r="J31" s="484"/>
      <c r="K31" s="487"/>
      <c r="L31" s="494"/>
      <c r="M31" s="491"/>
    </row>
    <row r="32" spans="1:13" ht="33.75">
      <c r="A32" s="499"/>
      <c r="B32" s="502" t="s">
        <v>233</v>
      </c>
      <c r="C32" s="484">
        <v>16868</v>
      </c>
      <c r="D32" s="542">
        <v>72675017</v>
      </c>
      <c r="E32" s="542">
        <v>72675017</v>
      </c>
      <c r="F32" s="493">
        <v>41402</v>
      </c>
      <c r="G32" s="493">
        <v>41442</v>
      </c>
      <c r="H32" s="493">
        <v>48747</v>
      </c>
      <c r="I32" s="545" t="s">
        <v>221</v>
      </c>
      <c r="J32" s="484" t="s">
        <v>222</v>
      </c>
      <c r="K32" s="494">
        <v>8.5000000000000006E-2</v>
      </c>
      <c r="L32" s="494">
        <v>6.0000000000000001E-3</v>
      </c>
      <c r="M32" s="491" t="s">
        <v>234</v>
      </c>
    </row>
    <row r="33" spans="1:13">
      <c r="A33" s="499"/>
      <c r="B33" s="502"/>
      <c r="C33" s="484"/>
      <c r="D33" s="542"/>
      <c r="E33" s="542"/>
      <c r="F33" s="493"/>
      <c r="G33" s="493"/>
      <c r="H33" s="493"/>
      <c r="I33" s="545"/>
      <c r="J33" s="484"/>
      <c r="K33" s="487"/>
      <c r="L33" s="494"/>
      <c r="M33" s="491"/>
    </row>
    <row r="34" spans="1:13" ht="33.75">
      <c r="A34" s="499"/>
      <c r="B34" s="502" t="s">
        <v>233</v>
      </c>
      <c r="C34" s="484">
        <v>23328</v>
      </c>
      <c r="D34" s="542">
        <v>135249812</v>
      </c>
      <c r="E34" s="542">
        <v>104534855</v>
      </c>
      <c r="F34" s="493">
        <v>41851</v>
      </c>
      <c r="G34" s="493">
        <v>41929</v>
      </c>
      <c r="H34" s="493">
        <v>49234</v>
      </c>
      <c r="I34" s="545" t="s">
        <v>221</v>
      </c>
      <c r="J34" s="484" t="s">
        <v>222</v>
      </c>
      <c r="K34" s="487" t="s">
        <v>236</v>
      </c>
      <c r="L34" s="494">
        <v>5.3E-3</v>
      </c>
      <c r="M34" s="491" t="s">
        <v>234</v>
      </c>
    </row>
    <row r="35" spans="1:13">
      <c r="A35" s="499"/>
      <c r="B35" s="502"/>
      <c r="C35" s="484"/>
      <c r="D35" s="542"/>
      <c r="E35" s="542"/>
      <c r="F35" s="493"/>
      <c r="G35" s="493"/>
      <c r="H35" s="493"/>
      <c r="I35" s="545"/>
      <c r="J35" s="484"/>
      <c r="K35" s="487"/>
      <c r="L35" s="494"/>
      <c r="M35" s="491"/>
    </row>
    <row r="36" spans="1:13" ht="34.5" thickBot="1">
      <c r="A36" s="501"/>
      <c r="B36" s="504" t="s">
        <v>237</v>
      </c>
      <c r="C36" s="496">
        <v>14505</v>
      </c>
      <c r="D36" s="543">
        <v>208708907</v>
      </c>
      <c r="E36" s="543">
        <v>208708907</v>
      </c>
      <c r="F36" s="495">
        <v>41103</v>
      </c>
      <c r="G36" s="495">
        <v>41204</v>
      </c>
      <c r="H36" s="495">
        <v>48509</v>
      </c>
      <c r="I36" s="547" t="s">
        <v>221</v>
      </c>
      <c r="J36" s="496" t="s">
        <v>222</v>
      </c>
      <c r="K36" s="497">
        <v>8.1699999999999995E-2</v>
      </c>
      <c r="L36" s="497">
        <v>0.02</v>
      </c>
      <c r="M36" s="492" t="s">
        <v>234</v>
      </c>
    </row>
    <row r="37" spans="1:13" ht="13.5" thickTop="1"/>
    <row r="41" spans="1:13">
      <c r="D41" s="179"/>
      <c r="E41" s="179"/>
      <c r="F41" s="481"/>
      <c r="G41" s="481"/>
      <c r="H41" s="481"/>
      <c r="I41" s="481"/>
    </row>
    <row r="42" spans="1:13">
      <c r="F42" s="481"/>
      <c r="G42" s="481"/>
      <c r="H42" s="481"/>
      <c r="I42" s="481"/>
    </row>
    <row r="43" spans="1:13">
      <c r="D43" s="179"/>
      <c r="E43" s="179"/>
      <c r="F43" s="481"/>
      <c r="G43" s="481"/>
      <c r="H43" s="481"/>
      <c r="I43" s="481"/>
    </row>
    <row r="53" spans="4:7">
      <c r="D53" s="179"/>
      <c r="E53" s="179"/>
      <c r="F53" s="481"/>
      <c r="G53" s="481"/>
    </row>
    <row r="54" spans="4:7">
      <c r="D54" s="179"/>
      <c r="E54" s="179"/>
    </row>
  </sheetData>
  <mergeCells count="14">
    <mergeCell ref="A23:B23"/>
    <mergeCell ref="I7:I8"/>
    <mergeCell ref="A2:M2"/>
    <mergeCell ref="A5:M5"/>
    <mergeCell ref="A4:M4"/>
    <mergeCell ref="J7:J8"/>
    <mergeCell ref="K7:K8"/>
    <mergeCell ref="L7:L8"/>
    <mergeCell ref="M7:M8"/>
    <mergeCell ref="A3:M3"/>
    <mergeCell ref="A7:B8"/>
    <mergeCell ref="C7:C8"/>
    <mergeCell ref="D7:D8"/>
    <mergeCell ref="G7:H7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C26"/>
  <sheetViews>
    <sheetView zoomScale="110" zoomScaleNormal="110" workbookViewId="0" xr3:uid="{9B253EF2-77E0-53E3-AE26-4D66ECD923F3}"/>
  </sheetViews>
  <sheetFormatPr defaultColWidth="11.42578125" defaultRowHeight="12.75"/>
  <cols>
    <col min="1" max="1" width="73.42578125" style="174" customWidth="1"/>
    <col min="2" max="2" width="20.85546875" style="174" customWidth="1"/>
    <col min="3" max="3" width="26.7109375" style="174" customWidth="1"/>
    <col min="4" max="16384" width="11.42578125" style="174"/>
  </cols>
  <sheetData>
    <row r="1" spans="1:3" ht="15.75">
      <c r="A1" s="177"/>
      <c r="B1"/>
      <c r="C1"/>
    </row>
    <row r="2" spans="1:3" ht="20.25" customHeight="1">
      <c r="A2" s="611" t="s">
        <v>238</v>
      </c>
      <c r="B2" s="611"/>
      <c r="C2"/>
    </row>
    <row r="3" spans="1:3" ht="20.25" customHeight="1">
      <c r="A3" s="597" t="s">
        <v>1</v>
      </c>
      <c r="B3" s="597"/>
      <c r="C3" s="478"/>
    </row>
    <row r="4" spans="1:3" ht="21" customHeight="1">
      <c r="A4" s="612" t="s">
        <v>239</v>
      </c>
      <c r="B4" s="612"/>
      <c r="C4"/>
    </row>
    <row r="5" spans="1:3" ht="15">
      <c r="A5" s="610" t="s">
        <v>3</v>
      </c>
      <c r="B5" s="610"/>
      <c r="C5"/>
    </row>
    <row r="6" spans="1:3" ht="9.75" customHeight="1" thickBot="1">
      <c r="A6" s="177"/>
      <c r="B6"/>
      <c r="C6"/>
    </row>
    <row r="7" spans="1:3" ht="16.5" thickTop="1" thickBot="1">
      <c r="A7" s="196" t="s">
        <v>240</v>
      </c>
      <c r="B7" s="201" t="s">
        <v>5</v>
      </c>
      <c r="C7"/>
    </row>
    <row r="8" spans="1:3" ht="24" customHeight="1" thickTop="1">
      <c r="A8" s="192" t="s">
        <v>241</v>
      </c>
      <c r="B8" s="557">
        <v>4559646779</v>
      </c>
      <c r="C8"/>
    </row>
    <row r="9" spans="1:3" ht="19.5" customHeight="1">
      <c r="A9" s="192" t="s">
        <v>242</v>
      </c>
      <c r="B9" s="557">
        <v>1370448634</v>
      </c>
      <c r="C9"/>
    </row>
    <row r="10" spans="1:3" ht="20.25" customHeight="1">
      <c r="A10" s="192" t="s">
        <v>243</v>
      </c>
      <c r="B10" s="556">
        <f>SUM(B11:B12)</f>
        <v>641080665</v>
      </c>
      <c r="C10"/>
    </row>
    <row r="11" spans="1:3" ht="19.5" customHeight="1">
      <c r="A11" s="193" t="s">
        <v>244</v>
      </c>
      <c r="B11" s="190">
        <v>77708283</v>
      </c>
      <c r="C11" s="103"/>
    </row>
    <row r="12" spans="1:3" ht="19.5" customHeight="1">
      <c r="A12" s="193" t="s">
        <v>245</v>
      </c>
      <c r="B12" s="190">
        <v>563372382</v>
      </c>
      <c r="C12"/>
    </row>
    <row r="13" spans="1:3" ht="31.5" customHeight="1">
      <c r="A13" s="192" t="s">
        <v>246</v>
      </c>
      <c r="B13" s="557">
        <v>462357246</v>
      </c>
      <c r="C13"/>
    </row>
    <row r="14" spans="1:3" ht="21" customHeight="1">
      <c r="A14" s="191" t="s">
        <v>247</v>
      </c>
      <c r="B14" s="557">
        <v>255282266</v>
      </c>
      <c r="C14"/>
    </row>
    <row r="15" spans="1:3" ht="21.75" customHeight="1">
      <c r="A15" s="192" t="s">
        <v>248</v>
      </c>
      <c r="B15" s="556">
        <f>SUM(B16:B17)</f>
        <v>92449881</v>
      </c>
      <c r="C15"/>
    </row>
    <row r="16" spans="1:3" ht="19.5" customHeight="1">
      <c r="A16" s="194" t="s">
        <v>249</v>
      </c>
      <c r="B16" s="190">
        <v>38410190</v>
      </c>
      <c r="C16"/>
    </row>
    <row r="17" spans="1:3" ht="20.25" customHeight="1">
      <c r="A17" s="194" t="s">
        <v>250</v>
      </c>
      <c r="B17" s="190">
        <v>54039691</v>
      </c>
      <c r="C17"/>
    </row>
    <row r="18" spans="1:3" ht="21" customHeight="1">
      <c r="A18" s="192" t="s">
        <v>251</v>
      </c>
      <c r="B18" s="557">
        <v>107721885</v>
      </c>
      <c r="C18"/>
    </row>
    <row r="19" spans="1:3" ht="30.75" customHeight="1">
      <c r="A19" s="192" t="s">
        <v>252</v>
      </c>
      <c r="B19" s="557">
        <v>222720968</v>
      </c>
      <c r="C19"/>
    </row>
    <row r="20" spans="1:3" ht="9.75" customHeight="1" thickBot="1">
      <c r="A20" s="191"/>
      <c r="B20" s="190"/>
      <c r="C20"/>
    </row>
    <row r="21" spans="1:3" ht="17.25" thickTop="1" thickBot="1">
      <c r="A21" s="202" t="s">
        <v>15</v>
      </c>
      <c r="B21" s="203">
        <f>B19+B18+B15+B14+B13+B10+B9+B8</f>
        <v>7711708324</v>
      </c>
      <c r="C21"/>
    </row>
    <row r="22" spans="1:3" ht="16.5" thickTop="1">
      <c r="A22" s="177"/>
      <c r="B22"/>
      <c r="C22"/>
    </row>
    <row r="23" spans="1:3" ht="15.75">
      <c r="A23" s="177"/>
      <c r="B23" s="103"/>
      <c r="C23"/>
    </row>
    <row r="24" spans="1:3">
      <c r="B24" s="103"/>
      <c r="C24"/>
    </row>
    <row r="25" spans="1:3">
      <c r="B25"/>
      <c r="C25"/>
    </row>
    <row r="26" spans="1:3">
      <c r="B26"/>
      <c r="C26"/>
    </row>
  </sheetData>
  <mergeCells count="4">
    <mergeCell ref="A2:B2"/>
    <mergeCell ref="A4:B4"/>
    <mergeCell ref="A5:B5"/>
    <mergeCell ref="A3:B3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E16"/>
  <sheetViews>
    <sheetView zoomScale="110" zoomScaleNormal="110" workbookViewId="0" xr3:uid="{85D5C41F-068E-5C55-9968-509E7C2A5619}"/>
  </sheetViews>
  <sheetFormatPr defaultColWidth="11.42578125" defaultRowHeight="12.75"/>
  <cols>
    <col min="1" max="1" width="51.42578125" style="174" customWidth="1"/>
    <col min="2" max="2" width="17.28515625" style="174" customWidth="1"/>
    <col min="3" max="3" width="22.42578125" style="174" customWidth="1"/>
    <col min="4" max="16384" width="11.42578125" style="174"/>
  </cols>
  <sheetData>
    <row r="1" spans="1:5" ht="15.75">
      <c r="A1" s="177"/>
      <c r="B1"/>
      <c r="C1"/>
    </row>
    <row r="3" spans="1:5" ht="24" customHeight="1">
      <c r="A3" s="611" t="s">
        <v>253</v>
      </c>
      <c r="B3" s="611"/>
      <c r="C3" s="611"/>
      <c r="D3" s="180"/>
      <c r="E3" s="180"/>
    </row>
    <row r="4" spans="1:5" ht="18.75" customHeight="1">
      <c r="A4" s="597" t="s">
        <v>1</v>
      </c>
      <c r="B4" s="597"/>
      <c r="C4" s="597"/>
      <c r="D4" s="478"/>
      <c r="E4" s="478"/>
    </row>
    <row r="5" spans="1:5" ht="31.5" customHeight="1">
      <c r="A5" s="612" t="s">
        <v>254</v>
      </c>
      <c r="B5" s="626"/>
      <c r="C5" s="626"/>
      <c r="D5" s="180"/>
      <c r="E5" s="180"/>
    </row>
    <row r="6" spans="1:5" ht="15">
      <c r="A6" s="610" t="s">
        <v>3</v>
      </c>
      <c r="B6" s="610"/>
      <c r="C6" s="610"/>
      <c r="D6" s="181"/>
      <c r="E6" s="181"/>
    </row>
    <row r="7" spans="1:5" ht="13.5" thickBot="1"/>
    <row r="8" spans="1:5" ht="16.5" thickTop="1" thickBot="1">
      <c r="A8" s="195" t="s">
        <v>255</v>
      </c>
      <c r="B8" s="196" t="s">
        <v>256</v>
      </c>
      <c r="C8" s="196" t="s">
        <v>257</v>
      </c>
    </row>
    <row r="9" spans="1:5" ht="39.75" customHeight="1" thickTop="1">
      <c r="A9" s="184" t="s">
        <v>258</v>
      </c>
      <c r="B9" s="185">
        <v>1</v>
      </c>
      <c r="C9" s="230">
        <v>750000</v>
      </c>
    </row>
    <row r="10" spans="1:5" ht="38.25" customHeight="1">
      <c r="A10" s="184" t="s">
        <v>259</v>
      </c>
      <c r="B10" s="230">
        <v>750001</v>
      </c>
      <c r="C10" s="230">
        <v>2750000</v>
      </c>
    </row>
    <row r="11" spans="1:5" ht="20.25" customHeight="1">
      <c r="A11" s="186" t="s">
        <v>260</v>
      </c>
      <c r="B11" s="230" t="s">
        <v>261</v>
      </c>
      <c r="C11" s="185" t="s">
        <v>262</v>
      </c>
    </row>
    <row r="12" spans="1:5" ht="33.75" customHeight="1">
      <c r="A12" s="232" t="s">
        <v>263</v>
      </c>
      <c r="B12" s="185"/>
      <c r="C12" s="185"/>
    </row>
    <row r="13" spans="1:5" ht="36" customHeight="1">
      <c r="A13" s="187" t="s">
        <v>264</v>
      </c>
      <c r="B13" s="185">
        <v>1</v>
      </c>
      <c r="C13" s="230">
        <v>500000</v>
      </c>
    </row>
    <row r="14" spans="1:5" ht="52.5" customHeight="1">
      <c r="A14" s="184" t="s">
        <v>265</v>
      </c>
      <c r="B14" s="230">
        <v>500001</v>
      </c>
      <c r="C14" s="230">
        <v>1500000</v>
      </c>
    </row>
    <row r="15" spans="1:5" ht="28.5" customHeight="1" thickBot="1">
      <c r="A15" s="188" t="s">
        <v>260</v>
      </c>
      <c r="B15" s="231" t="s">
        <v>266</v>
      </c>
      <c r="C15" s="189" t="s">
        <v>262</v>
      </c>
    </row>
    <row r="16" spans="1:5" ht="13.5" thickTop="1"/>
  </sheetData>
  <mergeCells count="4">
    <mergeCell ref="A3:C3"/>
    <mergeCell ref="A5:C5"/>
    <mergeCell ref="A6:C6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F87"/>
  <sheetViews>
    <sheetView zoomScaleNormal="100" workbookViewId="0" xr3:uid="{44B22561-5205-5C8A-B808-2C70100D228F}">
      <selection sqref="A1:E1"/>
    </sheetView>
  </sheetViews>
  <sheetFormatPr defaultColWidth="11.42578125" defaultRowHeight="12.75"/>
  <cols>
    <col min="1" max="1" width="6.85546875" style="2" customWidth="1"/>
    <col min="2" max="2" width="8.7109375" style="2" customWidth="1"/>
    <col min="3" max="3" width="58.42578125" style="2" customWidth="1"/>
    <col min="4" max="4" width="16.28515625" style="99" customWidth="1"/>
    <col min="5" max="5" width="9" style="2" customWidth="1"/>
    <col min="6" max="16384" width="11.42578125" style="2"/>
  </cols>
  <sheetData>
    <row r="1" spans="1:6" ht="18" customHeight="1">
      <c r="A1" s="608" t="s">
        <v>267</v>
      </c>
      <c r="B1" s="608"/>
      <c r="C1" s="608"/>
      <c r="D1" s="608"/>
      <c r="E1" s="608"/>
    </row>
    <row r="2" spans="1:6" ht="18" customHeight="1">
      <c r="A2" s="597" t="s">
        <v>1</v>
      </c>
      <c r="B2" s="597"/>
      <c r="C2" s="597"/>
      <c r="D2" s="597"/>
      <c r="E2" s="597"/>
      <c r="F2" s="478"/>
    </row>
    <row r="3" spans="1:6" ht="18" customHeight="1">
      <c r="A3" s="634" t="s">
        <v>268</v>
      </c>
      <c r="B3" s="711"/>
      <c r="C3" s="711"/>
      <c r="D3" s="711"/>
      <c r="E3" s="711"/>
    </row>
    <row r="4" spans="1:6" ht="18" customHeight="1">
      <c r="A4" s="610" t="s">
        <v>3</v>
      </c>
      <c r="B4" s="610"/>
      <c r="C4" s="610"/>
      <c r="D4" s="610"/>
      <c r="E4" s="610"/>
    </row>
    <row r="5" spans="1:6" ht="12" customHeight="1" thickBot="1">
      <c r="A5" s="3"/>
      <c r="B5" s="3"/>
      <c r="C5" s="3"/>
      <c r="D5" s="87"/>
      <c r="E5" s="4"/>
    </row>
    <row r="6" spans="1:6" ht="12.75" customHeight="1" thickTop="1">
      <c r="A6" s="5"/>
      <c r="B6" s="6"/>
      <c r="C6" s="6"/>
      <c r="D6" s="88"/>
      <c r="E6" s="7"/>
    </row>
    <row r="7" spans="1:6" ht="12.75" customHeight="1">
      <c r="A7" s="635" t="s">
        <v>269</v>
      </c>
      <c r="B7" s="636"/>
      <c r="C7" s="637"/>
      <c r="D7" s="89" t="s">
        <v>270</v>
      </c>
      <c r="E7" s="24" t="s">
        <v>271</v>
      </c>
    </row>
    <row r="8" spans="1:6" ht="12.75" customHeight="1" thickBot="1">
      <c r="A8" s="25"/>
      <c r="B8" s="26"/>
      <c r="C8" s="26"/>
      <c r="D8" s="90"/>
      <c r="E8" s="27"/>
    </row>
    <row r="9" spans="1:6" ht="8.1" customHeight="1" thickTop="1" thickBot="1">
      <c r="A9" s="28"/>
      <c r="B9" s="28"/>
      <c r="C9" s="28"/>
      <c r="D9" s="91"/>
      <c r="E9" s="29"/>
    </row>
    <row r="10" spans="1:6" ht="8.1" customHeight="1" thickTop="1">
      <c r="A10" s="712"/>
      <c r="B10" s="713"/>
      <c r="C10" s="713"/>
      <c r="D10" s="714"/>
      <c r="E10" s="715"/>
    </row>
    <row r="11" spans="1:6">
      <c r="A11" s="593" t="s">
        <v>272</v>
      </c>
      <c r="B11" s="11"/>
      <c r="C11" s="11"/>
      <c r="D11" s="92">
        <f>SUM(D12:D14)</f>
        <v>3417482810</v>
      </c>
      <c r="E11" s="12">
        <f>D11/D41*100</f>
        <v>36.884857522089753</v>
      </c>
    </row>
    <row r="12" spans="1:6">
      <c r="A12" s="716"/>
      <c r="B12" s="80" t="s">
        <v>273</v>
      </c>
      <c r="C12" s="80"/>
      <c r="D12" s="100">
        <v>2043701167</v>
      </c>
      <c r="E12" s="12"/>
    </row>
    <row r="13" spans="1:6">
      <c r="A13" s="716"/>
      <c r="B13" s="80" t="s">
        <v>274</v>
      </c>
      <c r="C13" s="80"/>
      <c r="D13" s="100">
        <v>392532314</v>
      </c>
      <c r="E13" s="12"/>
    </row>
    <row r="14" spans="1:6">
      <c r="A14" s="716"/>
      <c r="B14" s="80" t="s">
        <v>275</v>
      </c>
      <c r="C14" s="80"/>
      <c r="D14" s="100">
        <v>981249329</v>
      </c>
      <c r="E14" s="12"/>
    </row>
    <row r="15" spans="1:6" ht="6" customHeight="1">
      <c r="A15" s="716"/>
      <c r="B15" s="80"/>
      <c r="C15" s="80"/>
      <c r="D15" s="717"/>
      <c r="E15" s="12"/>
    </row>
    <row r="16" spans="1:6">
      <c r="A16" s="638" t="s">
        <v>276</v>
      </c>
      <c r="B16" s="639"/>
      <c r="C16" s="640"/>
      <c r="D16" s="92">
        <f>SUM(D17:D27)</f>
        <v>3349317411</v>
      </c>
      <c r="E16" s="12">
        <f>D16/D41*100</f>
        <v>36.14914905775035</v>
      </c>
    </row>
    <row r="17" spans="1:5">
      <c r="A17" s="592"/>
      <c r="B17" s="627" t="s">
        <v>277</v>
      </c>
      <c r="C17" s="628"/>
      <c r="D17" s="100">
        <v>492750540</v>
      </c>
      <c r="E17" s="12"/>
    </row>
    <row r="18" spans="1:5">
      <c r="A18" s="592"/>
      <c r="B18" s="627" t="s">
        <v>278</v>
      </c>
      <c r="C18" s="628"/>
      <c r="D18" s="100">
        <v>172656490</v>
      </c>
      <c r="E18" s="12"/>
    </row>
    <row r="19" spans="1:5">
      <c r="A19" s="592"/>
      <c r="B19" s="627" t="s">
        <v>279</v>
      </c>
      <c r="C19" s="628"/>
      <c r="D19" s="100">
        <v>284584409</v>
      </c>
      <c r="E19" s="12"/>
    </row>
    <row r="20" spans="1:5" s="8" customFormat="1">
      <c r="A20" s="593"/>
      <c r="B20" s="80" t="s">
        <v>280</v>
      </c>
      <c r="C20" s="80"/>
      <c r="D20" s="100">
        <v>1893265649</v>
      </c>
      <c r="E20" s="12"/>
    </row>
    <row r="21" spans="1:5" s="8" customFormat="1">
      <c r="A21" s="593"/>
      <c r="B21" s="79" t="s">
        <v>281</v>
      </c>
      <c r="C21" s="80"/>
      <c r="D21" s="100">
        <v>35200000</v>
      </c>
      <c r="E21" s="12"/>
    </row>
    <row r="22" spans="1:5" s="8" customFormat="1">
      <c r="A22" s="593"/>
      <c r="B22" s="79" t="s">
        <v>282</v>
      </c>
      <c r="C22" s="80"/>
      <c r="D22" s="100">
        <v>40000000</v>
      </c>
      <c r="E22" s="12"/>
    </row>
    <row r="23" spans="1:5" s="8" customFormat="1">
      <c r="A23" s="593"/>
      <c r="B23" s="79" t="s">
        <v>283</v>
      </c>
      <c r="C23" s="80"/>
      <c r="D23" s="100">
        <v>60000000</v>
      </c>
      <c r="E23" s="12"/>
    </row>
    <row r="24" spans="1:5" s="8" customFormat="1" ht="27.75" customHeight="1">
      <c r="A24" s="593"/>
      <c r="B24" s="632" t="s">
        <v>284</v>
      </c>
      <c r="C24" s="633"/>
      <c r="D24" s="100">
        <v>2560000</v>
      </c>
      <c r="E24" s="12"/>
    </row>
    <row r="25" spans="1:5" s="8" customFormat="1" ht="15" customHeight="1">
      <c r="A25" s="593"/>
      <c r="B25" s="632" t="s">
        <v>285</v>
      </c>
      <c r="C25" s="633"/>
      <c r="D25" s="100">
        <v>4000000</v>
      </c>
      <c r="E25" s="12"/>
    </row>
    <row r="26" spans="1:5" s="8" customFormat="1">
      <c r="A26" s="593"/>
      <c r="B26" s="79" t="s">
        <v>286</v>
      </c>
      <c r="C26" s="80"/>
      <c r="D26" s="100">
        <v>125500000</v>
      </c>
      <c r="E26" s="12"/>
    </row>
    <row r="27" spans="1:5" s="8" customFormat="1">
      <c r="A27" s="593"/>
      <c r="B27" s="80" t="s">
        <v>287</v>
      </c>
      <c r="C27" s="80"/>
      <c r="D27" s="100">
        <v>238800323</v>
      </c>
      <c r="E27" s="12"/>
    </row>
    <row r="28" spans="1:5" s="8" customFormat="1" ht="5.25" customHeight="1">
      <c r="A28" s="593"/>
      <c r="B28" s="80"/>
      <c r="C28" s="80"/>
      <c r="D28" s="92"/>
      <c r="E28" s="12"/>
    </row>
    <row r="29" spans="1:5">
      <c r="A29" s="593" t="s">
        <v>288</v>
      </c>
      <c r="B29" s="80"/>
      <c r="C29" s="80"/>
      <c r="D29" s="92">
        <v>10357767</v>
      </c>
      <c r="E29" s="12">
        <f>D29/D41*100</f>
        <v>0.11179127483072929</v>
      </c>
    </row>
    <row r="30" spans="1:5" ht="5.25" customHeight="1">
      <c r="A30" s="593"/>
      <c r="B30" s="80"/>
      <c r="C30" s="80"/>
      <c r="D30" s="93"/>
      <c r="E30" s="12"/>
    </row>
    <row r="31" spans="1:5">
      <c r="A31" s="13" t="s">
        <v>289</v>
      </c>
      <c r="B31" s="11"/>
      <c r="C31" s="11"/>
      <c r="D31" s="93">
        <v>71868164</v>
      </c>
      <c r="E31" s="12">
        <f>D31/D41*100</f>
        <v>0.7756723696626816</v>
      </c>
    </row>
    <row r="32" spans="1:5" ht="6" customHeight="1">
      <c r="A32" s="81"/>
      <c r="B32" s="718"/>
      <c r="C32" s="80"/>
      <c r="D32" s="93"/>
      <c r="E32" s="12"/>
    </row>
    <row r="33" spans="1:5" ht="12" customHeight="1">
      <c r="A33" s="13" t="s">
        <v>290</v>
      </c>
      <c r="B33" s="80"/>
      <c r="C33" s="80"/>
      <c r="D33" s="93">
        <f>SUM(D34:D35)</f>
        <v>2090540554</v>
      </c>
      <c r="E33" s="12">
        <f>D33/D41*100</f>
        <v>22.563183127888379</v>
      </c>
    </row>
    <row r="34" spans="1:5">
      <c r="A34" s="13"/>
      <c r="B34" s="80" t="s">
        <v>291</v>
      </c>
      <c r="C34" s="80"/>
      <c r="D34" s="101">
        <v>1919767052</v>
      </c>
      <c r="E34" s="12"/>
    </row>
    <row r="35" spans="1:5">
      <c r="A35" s="13"/>
      <c r="B35" s="80" t="s">
        <v>292</v>
      </c>
      <c r="C35" s="80"/>
      <c r="D35" s="101">
        <v>170773502</v>
      </c>
      <c r="E35" s="12"/>
    </row>
    <row r="36" spans="1:5" ht="4.5" customHeight="1">
      <c r="A36" s="13"/>
      <c r="B36" s="80"/>
      <c r="C36" s="80"/>
      <c r="D36" s="93"/>
      <c r="E36" s="12"/>
    </row>
    <row r="37" spans="1:5">
      <c r="A37" s="13" t="s">
        <v>293</v>
      </c>
      <c r="B37" s="80"/>
      <c r="C37" s="80"/>
      <c r="D37" s="93">
        <f>SUM(D38:D39)</f>
        <v>325706470</v>
      </c>
      <c r="E37" s="12">
        <f>D37/D41*100</f>
        <v>3.515346647778105</v>
      </c>
    </row>
    <row r="38" spans="1:5">
      <c r="A38" s="13"/>
      <c r="B38" s="80" t="s">
        <v>294</v>
      </c>
      <c r="C38" s="80"/>
      <c r="D38" s="101">
        <v>209505897</v>
      </c>
      <c r="E38" s="12"/>
    </row>
    <row r="39" spans="1:5">
      <c r="A39" s="13"/>
      <c r="B39" s="80" t="s">
        <v>295</v>
      </c>
      <c r="C39" s="80"/>
      <c r="D39" s="101">
        <v>116200573</v>
      </c>
      <c r="E39" s="12"/>
    </row>
    <row r="40" spans="1:5" s="8" customFormat="1" ht="5.25" customHeight="1">
      <c r="A40" s="13"/>
      <c r="B40" s="11"/>
      <c r="C40" s="11"/>
      <c r="D40" s="94"/>
      <c r="E40" s="12"/>
    </row>
    <row r="41" spans="1:5" ht="15" customHeight="1">
      <c r="A41" s="14" t="s">
        <v>296</v>
      </c>
      <c r="B41" s="15"/>
      <c r="C41" s="15"/>
      <c r="D41" s="95">
        <f>SUM(D11+D16+D29+D31+D33+D37)</f>
        <v>9265273176</v>
      </c>
      <c r="E41" s="23">
        <f>SUM(E11+E16+E29+E31+E33+E37)</f>
        <v>100.00000000000001</v>
      </c>
    </row>
    <row r="42" spans="1:5" ht="8.1" customHeight="1" thickBot="1">
      <c r="A42" s="719"/>
      <c r="B42" s="720"/>
      <c r="C42" s="17"/>
      <c r="D42" s="96"/>
      <c r="E42" s="721"/>
    </row>
    <row r="43" spans="1:5" ht="8.1" customHeight="1" thickTop="1" thickBot="1">
      <c r="A43" s="722"/>
      <c r="B43" s="722"/>
      <c r="C43" s="18"/>
      <c r="D43" s="97"/>
      <c r="E43" s="723"/>
    </row>
    <row r="44" spans="1:5" ht="0.75" customHeight="1" thickTop="1">
      <c r="A44" s="724"/>
      <c r="B44" s="713"/>
      <c r="C44" s="19"/>
      <c r="D44" s="98"/>
      <c r="E44" s="715"/>
    </row>
    <row r="45" spans="1:5" ht="5.25" customHeight="1">
      <c r="A45" s="81"/>
      <c r="B45" s="80"/>
      <c r="C45" s="20"/>
      <c r="D45" s="94"/>
      <c r="E45" s="725"/>
    </row>
    <row r="46" spans="1:5" ht="12.75" customHeight="1">
      <c r="A46" s="13" t="s">
        <v>297</v>
      </c>
      <c r="B46" s="80"/>
      <c r="C46" s="20"/>
      <c r="D46" s="94"/>
      <c r="E46" s="725"/>
    </row>
    <row r="47" spans="1:5" ht="3" customHeight="1">
      <c r="A47" s="13"/>
      <c r="B47" s="11"/>
      <c r="C47" s="11"/>
      <c r="D47" s="92"/>
      <c r="E47" s="12"/>
    </row>
    <row r="48" spans="1:5" ht="12.75" customHeight="1">
      <c r="A48" s="593" t="s">
        <v>298</v>
      </c>
      <c r="B48" s="377"/>
      <c r="C48" s="378"/>
      <c r="D48" s="92">
        <v>4559646779</v>
      </c>
      <c r="E48" s="12">
        <f>D48/D78*100</f>
        <v>43.940602992834407</v>
      </c>
    </row>
    <row r="49" spans="1:5" ht="3.75" customHeight="1">
      <c r="A49" s="593"/>
      <c r="B49" s="80"/>
      <c r="C49" s="80"/>
      <c r="D49" s="92"/>
      <c r="E49" s="12"/>
    </row>
    <row r="50" spans="1:5">
      <c r="A50" s="593" t="s">
        <v>299</v>
      </c>
      <c r="B50" s="80"/>
      <c r="C50" s="80"/>
      <c r="D50" s="92">
        <v>1370448634</v>
      </c>
      <c r="E50" s="12">
        <f>D50/D78*100</f>
        <v>13.20679918146489</v>
      </c>
    </row>
    <row r="51" spans="1:5" ht="3.75" customHeight="1">
      <c r="A51" s="716"/>
      <c r="B51" s="80"/>
      <c r="C51" s="80"/>
      <c r="D51" s="92"/>
      <c r="E51" s="12"/>
    </row>
    <row r="52" spans="1:5">
      <c r="A52" s="593" t="s">
        <v>300</v>
      </c>
      <c r="B52" s="80"/>
      <c r="C52" s="80"/>
      <c r="D52" s="92">
        <f>SUM(D53,D54)</f>
        <v>641080665</v>
      </c>
      <c r="E52" s="12">
        <f>D52/D78*100</f>
        <v>6.1779941193877441</v>
      </c>
    </row>
    <row r="53" spans="1:5">
      <c r="A53" s="593"/>
      <c r="B53" s="80" t="s">
        <v>301</v>
      </c>
      <c r="C53" s="11"/>
      <c r="D53" s="100">
        <v>77708283</v>
      </c>
      <c r="E53" s="12"/>
    </row>
    <row r="54" spans="1:5">
      <c r="A54" s="593"/>
      <c r="B54" s="80" t="s">
        <v>302</v>
      </c>
      <c r="C54" s="11"/>
      <c r="D54" s="100">
        <v>563372382</v>
      </c>
      <c r="E54" s="12"/>
    </row>
    <row r="55" spans="1:5" ht="3.75" customHeight="1">
      <c r="A55" s="593"/>
      <c r="B55" s="80"/>
      <c r="C55" s="80"/>
      <c r="D55" s="92"/>
      <c r="E55" s="12"/>
    </row>
    <row r="56" spans="1:5">
      <c r="A56" s="593" t="s">
        <v>303</v>
      </c>
      <c r="B56" s="80"/>
      <c r="C56" s="80"/>
      <c r="D56" s="92">
        <v>462357246</v>
      </c>
      <c r="E56" s="12">
        <f>D56/D78*100-0.01</f>
        <v>4.4456644784230281</v>
      </c>
    </row>
    <row r="57" spans="1:5">
      <c r="A57" s="593" t="s">
        <v>304</v>
      </c>
      <c r="B57" s="80"/>
      <c r="C57" s="80"/>
      <c r="D57" s="92"/>
      <c r="E57" s="12"/>
    </row>
    <row r="58" spans="1:5" ht="3.75" customHeight="1">
      <c r="A58" s="593"/>
      <c r="B58" s="80"/>
      <c r="C58" s="80"/>
      <c r="D58" s="92"/>
      <c r="E58" s="12"/>
    </row>
    <row r="59" spans="1:5">
      <c r="A59" s="593" t="s">
        <v>305</v>
      </c>
      <c r="B59" s="80"/>
      <c r="C59" s="80"/>
      <c r="D59" s="92">
        <f>SUM(D60:D62)</f>
        <v>255282266</v>
      </c>
      <c r="E59" s="12">
        <f>D59/D78*100</f>
        <v>2.4601152775867572</v>
      </c>
    </row>
    <row r="60" spans="1:5">
      <c r="A60" s="593"/>
      <c r="B60" s="80" t="s">
        <v>306</v>
      </c>
      <c r="C60" s="80"/>
      <c r="D60" s="100">
        <v>76895359</v>
      </c>
      <c r="E60" s="12"/>
    </row>
    <row r="61" spans="1:5">
      <c r="A61" s="593"/>
      <c r="B61" s="80" t="s">
        <v>307</v>
      </c>
      <c r="C61" s="80"/>
      <c r="D61" s="100">
        <v>133790180</v>
      </c>
      <c r="E61" s="12"/>
    </row>
    <row r="62" spans="1:5">
      <c r="A62" s="593"/>
      <c r="B62" s="80" t="s">
        <v>308</v>
      </c>
      <c r="C62" s="80"/>
      <c r="D62" s="100">
        <v>44596727</v>
      </c>
      <c r="E62" s="12"/>
    </row>
    <row r="63" spans="1:5" ht="5.25" customHeight="1">
      <c r="A63" s="593"/>
      <c r="B63" s="80"/>
      <c r="C63" s="80"/>
      <c r="D63" s="92"/>
      <c r="E63" s="12"/>
    </row>
    <row r="64" spans="1:5">
      <c r="A64" s="13" t="s">
        <v>309</v>
      </c>
      <c r="B64" s="11"/>
      <c r="C64" s="11"/>
      <c r="D64" s="92">
        <f>SUM(D66:D67)</f>
        <v>92449881</v>
      </c>
      <c r="E64" s="12">
        <f>D64/D78*100</f>
        <v>0.89092504631394043</v>
      </c>
    </row>
    <row r="65" spans="1:5">
      <c r="A65" s="81" t="s">
        <v>310</v>
      </c>
      <c r="B65" s="80"/>
      <c r="C65" s="80"/>
      <c r="D65" s="92"/>
      <c r="E65" s="12"/>
    </row>
    <row r="66" spans="1:5">
      <c r="A66" s="81"/>
      <c r="B66" s="80" t="s">
        <v>311</v>
      </c>
      <c r="C66" s="80"/>
      <c r="D66" s="100">
        <v>38410190</v>
      </c>
      <c r="E66" s="12"/>
    </row>
    <row r="67" spans="1:5">
      <c r="A67" s="81"/>
      <c r="B67" s="80" t="s">
        <v>312</v>
      </c>
      <c r="C67" s="80"/>
      <c r="D67" s="100">
        <v>54039691</v>
      </c>
      <c r="E67" s="12"/>
    </row>
    <row r="68" spans="1:5" ht="3.75" customHeight="1">
      <c r="A68" s="81"/>
      <c r="B68" s="80"/>
      <c r="C68" s="80"/>
      <c r="D68" s="92"/>
      <c r="E68" s="12"/>
    </row>
    <row r="69" spans="1:5">
      <c r="A69" s="13" t="s">
        <v>313</v>
      </c>
      <c r="B69" s="80"/>
      <c r="C69" s="80"/>
      <c r="D69" s="92">
        <v>107721885</v>
      </c>
      <c r="E69" s="12">
        <f>D69/D78*100</f>
        <v>1.0380989606968771</v>
      </c>
    </row>
    <row r="70" spans="1:5">
      <c r="A70" s="13" t="s">
        <v>314</v>
      </c>
      <c r="B70" s="79"/>
      <c r="C70" s="80"/>
      <c r="D70" s="92"/>
      <c r="E70" s="12"/>
    </row>
    <row r="71" spans="1:5" ht="7.5" customHeight="1">
      <c r="A71" s="13"/>
      <c r="B71" s="79"/>
      <c r="C71" s="80"/>
      <c r="D71" s="92"/>
      <c r="E71" s="12"/>
    </row>
    <row r="72" spans="1:5">
      <c r="A72" s="13" t="s">
        <v>315</v>
      </c>
      <c r="B72" s="79"/>
      <c r="C72" s="80"/>
      <c r="D72" s="92">
        <v>222720968</v>
      </c>
      <c r="E72" s="12">
        <f>D72/D78*100</f>
        <v>2.1463271405453259</v>
      </c>
    </row>
    <row r="73" spans="1:5">
      <c r="A73" s="13" t="s">
        <v>316</v>
      </c>
      <c r="B73" s="79"/>
      <c r="C73" s="80"/>
      <c r="D73" s="92"/>
      <c r="E73" s="12"/>
    </row>
    <row r="74" spans="1:5" ht="3.75" customHeight="1">
      <c r="A74" s="13"/>
      <c r="B74" s="79"/>
      <c r="C74" s="80"/>
      <c r="D74" s="92"/>
      <c r="E74" s="12"/>
    </row>
    <row r="75" spans="1:5">
      <c r="A75" s="629" t="s">
        <v>317</v>
      </c>
      <c r="B75" s="630"/>
      <c r="C75" s="631"/>
      <c r="D75" s="92">
        <v>2352184007</v>
      </c>
      <c r="E75" s="12">
        <f>D75/D78*100</f>
        <v>22.667629451847375</v>
      </c>
    </row>
    <row r="76" spans="1:5">
      <c r="A76" s="593" t="s">
        <v>318</v>
      </c>
      <c r="B76" s="594"/>
      <c r="C76" s="594"/>
      <c r="D76" s="92">
        <v>312949288</v>
      </c>
      <c r="E76" s="12">
        <f>D76/D78*100-0.01</f>
        <v>3.0058433508996587</v>
      </c>
    </row>
    <row r="77" spans="1:5" ht="3.75" customHeight="1">
      <c r="A77" s="13"/>
      <c r="B77" s="80"/>
      <c r="C77" s="20"/>
      <c r="D77" s="94"/>
      <c r="E77" s="12"/>
    </row>
    <row r="78" spans="1:5" ht="15" customHeight="1">
      <c r="A78" s="14" t="s">
        <v>319</v>
      </c>
      <c r="B78" s="15"/>
      <c r="C78" s="15"/>
      <c r="D78" s="95">
        <f>SUM(D48+D50+D52+D56+D59+D64+D69+D72+D75+D76)</f>
        <v>10376841619</v>
      </c>
      <c r="E78" s="16">
        <f>SUM(E48+E50+E52+E56+E59+E64+E69+E72+E75+E76)+0.02</f>
        <v>99.999999999999972</v>
      </c>
    </row>
    <row r="79" spans="1:5" ht="8.1" customHeight="1" thickBot="1">
      <c r="A79" s="21"/>
      <c r="B79" s="720"/>
      <c r="C79" s="720"/>
      <c r="D79" s="726"/>
      <c r="E79" s="727"/>
    </row>
    <row r="80" spans="1:5" ht="3.75" customHeight="1" thickTop="1" thickBot="1">
      <c r="A80" s="11"/>
      <c r="B80" s="80"/>
      <c r="C80" s="80"/>
      <c r="D80" s="728"/>
      <c r="E80" s="729"/>
    </row>
    <row r="81" spans="1:5" ht="8.1" customHeight="1" thickTop="1">
      <c r="A81" s="22"/>
      <c r="B81" s="730"/>
      <c r="C81" s="730"/>
      <c r="D81" s="731"/>
      <c r="E81" s="732"/>
    </row>
    <row r="82" spans="1:5">
      <c r="A82" s="14" t="s">
        <v>320</v>
      </c>
      <c r="B82" s="733"/>
      <c r="C82" s="733"/>
      <c r="D82" s="95">
        <f>SUM(D41,D78)</f>
        <v>19642114795</v>
      </c>
      <c r="E82" s="23"/>
    </row>
    <row r="83" spans="1:5" ht="8.1" customHeight="1" thickBot="1">
      <c r="A83" s="734"/>
      <c r="B83" s="735"/>
      <c r="C83" s="735"/>
      <c r="D83" s="736"/>
      <c r="E83" s="737"/>
    </row>
    <row r="84" spans="1:5" ht="13.5" thickTop="1"/>
    <row r="85" spans="1:5">
      <c r="D85" s="92"/>
    </row>
    <row r="87" spans="1:5">
      <c r="D87" s="233"/>
    </row>
  </sheetData>
  <mergeCells count="12">
    <mergeCell ref="B17:C17"/>
    <mergeCell ref="A2:E2"/>
    <mergeCell ref="A1:E1"/>
    <mergeCell ref="A3:E3"/>
    <mergeCell ref="A4:E4"/>
    <mergeCell ref="A7:C7"/>
    <mergeCell ref="A16:C16"/>
    <mergeCell ref="B18:C18"/>
    <mergeCell ref="B19:C19"/>
    <mergeCell ref="A75:C75"/>
    <mergeCell ref="B25:C25"/>
    <mergeCell ref="B24:C24"/>
  </mergeCells>
  <phoneticPr fontId="0" type="noConversion"/>
  <printOptions horizontalCentered="1"/>
  <pageMargins left="0.39370078740157483" right="0.39370078740157483" top="0.19685039370078741" bottom="0.19685039370078741" header="0.31496062992125984" footer="0.19685039370078741"/>
  <pageSetup scale="80" orientation="portrait" r:id="rId1"/>
  <headerFooter alignWithMargins="0">
    <oddFooter xml:space="preserve">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Gobierno del Estado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Sría. de Finanzas y Admón.</dc:creator>
  <cp:keywords/>
  <dc:description/>
  <cp:lastModifiedBy>X</cp:lastModifiedBy>
  <cp:revision/>
  <dcterms:created xsi:type="dcterms:W3CDTF">2000-12-20T16:32:54Z</dcterms:created>
  <dcterms:modified xsi:type="dcterms:W3CDTF">2017-10-04T14:26:57Z</dcterms:modified>
  <cp:category/>
  <cp:contentStatus/>
</cp:coreProperties>
</file>