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330" yWindow="45" windowWidth="5175" windowHeight="8115" firstSheet="2" activeTab="2"/>
  </bookViews>
  <sheets>
    <sheet name="Edo_Analitico_Clasif_Admtva" sheetId="20" r:id="rId1"/>
    <sheet name="Edo_Analitico_ClasiEcon_TipoGto" sheetId="11" r:id="rId2"/>
    <sheet name="Edo_Analítico_Pres_Egre_CapGto" sheetId="18" r:id="rId3"/>
    <sheet name="Edo_Analit_PE_Clasi_funcional" sheetId="14" r:id="rId4"/>
    <sheet name="Gto_Categor_Programatica" sheetId="21" r:id="rId5"/>
    <sheet name="Indicadores_PosturaFiscal" sheetId="22" r:id="rId6"/>
    <sheet name="ENDEUDAMIENTO NETO" sheetId="24" r:id="rId7"/>
    <sheet name="INTERESES DE LA DEUDA" sheetId="2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DGráfico2" localSheetId="3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localSheetId="4" hidden="1">'[1]011'!#REF!</definedName>
    <definedName name="__123Graph_DGráfico2" localSheetId="5" hidden="1">'[1]011'!#REF!</definedName>
    <definedName name="__123Graph_DGráfico2" hidden="1">'[1]011'!#REF!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localSheetId="4" hidden="1">#REF!</definedName>
    <definedName name="_Fill" hidden="1">#REF!</definedName>
    <definedName name="_xlnm.Print_Area" localSheetId="3">Edo_Analit_PE_Clasi_funcional!$B$2:$I$64</definedName>
    <definedName name="_xlnm.Print_Area" localSheetId="1">Edo_Analitico_ClasiEcon_TipoGto!$B$2:$I$29</definedName>
    <definedName name="_xlnm.Print_Area" localSheetId="2">Edo_Analítico_Pres_Egre_CapGto!$B$2:$I$100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BD">#REF!</definedName>
    <definedName name="cata">'[2]CATALOGO 2003'!$A$1:$C$244</definedName>
    <definedName name="CATA_CG_X_PG" localSheetId="3">#REF!</definedName>
    <definedName name="CATA_CG_X_PG" localSheetId="1">#REF!</definedName>
    <definedName name="CATA_CG_X_PG" localSheetId="2">#REF!</definedName>
    <definedName name="CATA_CG_X_PG">#REF!</definedName>
    <definedName name="cata_cg_x_pg_08" localSheetId="3">#REF!</definedName>
    <definedName name="cata_cg_x_pg_08" localSheetId="1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3">#REF!</definedName>
    <definedName name="cata_x" localSheetId="1">#REF!</definedName>
    <definedName name="cata_x" localSheetId="2">#REF!</definedName>
    <definedName name="cata_x">#REF!</definedName>
    <definedName name="CATA_XX" localSheetId="3">#REF!</definedName>
    <definedName name="CATA_XX" localSheetId="1">#REF!</definedName>
    <definedName name="CATA_XX" localSheetId="2">#REF!</definedName>
    <definedName name="CATA_XX">#REF!</definedName>
    <definedName name="CATA2004" localSheetId="3">#REF!</definedName>
    <definedName name="CATA2004" localSheetId="1">#REF!</definedName>
    <definedName name="CATA2004" localSheetId="2">#REF!</definedName>
    <definedName name="CATA2004">#REF!</definedName>
    <definedName name="CATALOGO">'[2]CATALOGO 2003'!$A$1:$C$244</definedName>
    <definedName name="estruc">'[4]ESTR.FINANZAS 1999'!$A$15:$I$153</definedName>
    <definedName name="h" localSheetId="4" hidden="1">'[1]011'!#REF!</definedName>
    <definedName name="h" localSheetId="5" hidden="1">'[1]011'!#REF!</definedName>
    <definedName name="h" hidden="1">'[1]011'!#REF!</definedName>
    <definedName name="MEXICO" localSheetId="3">#REF!</definedName>
    <definedName name="MEXICO" localSheetId="1">#REF!</definedName>
    <definedName name="MEXICO" localSheetId="2">#REF!</definedName>
    <definedName name="MEXICO">#REF!</definedName>
    <definedName name="MEXICO_NUEVO_X" localSheetId="3">#REF!</definedName>
    <definedName name="MEXICO_NUEVO_X" localSheetId="1">#REF!</definedName>
    <definedName name="MEXICO_NUEVO_X" localSheetId="2">#REF!</definedName>
    <definedName name="MEXICO_NUEVO_X">#REF!</definedName>
    <definedName name="NUEVO_CATA" localSheetId="3">#REF!</definedName>
    <definedName name="NUEVO_CATA" localSheetId="1">#REF!</definedName>
    <definedName name="NUEVO_CATA" localSheetId="2">#REF!</definedName>
    <definedName name="NUEVO_CATA">#REF!</definedName>
    <definedName name="NVO_CATA" localSheetId="3">#REF!</definedName>
    <definedName name="NVO_CATA" localSheetId="1">#REF!</definedName>
    <definedName name="NVO_CATA" localSheetId="2">#REF!</definedName>
    <definedName name="NVO_CATA">#REF!</definedName>
    <definedName name="part">[5]CLASIFIC!$C$4:$D$267</definedName>
    <definedName name="PART00">'[6]nuevas part'!$C$1:$D$264</definedName>
    <definedName name="PRESU_XX" localSheetId="3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3">#REF!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localSheetId="4" hidden="1">#REF!</definedName>
    <definedName name="t" localSheetId="5" hidden="1">#REF!</definedName>
    <definedName name="t" hidden="1">#REF!</definedName>
    <definedName name="Tabla">[13]!Tabla1[#All]</definedName>
    <definedName name="_xlnm.Print_Titles" localSheetId="2">Edo_Analítico_Pres_Egre_CapGto!$2:$5</definedName>
    <definedName name="ur">[10]ur!$A$8:$F$33</definedName>
    <definedName name="X" localSheetId="3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P83" i="18" l="1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8" i="18"/>
  <c r="P67" i="18"/>
  <c r="P66" i="18"/>
  <c r="P65" i="18"/>
  <c r="P63" i="18"/>
  <c r="P62" i="18"/>
  <c r="P61" i="18"/>
  <c r="P60" i="18"/>
  <c r="P49" i="18"/>
  <c r="P48" i="18"/>
  <c r="P47" i="18"/>
  <c r="P46" i="18"/>
  <c r="P45" i="18"/>
  <c r="P44" i="18"/>
  <c r="P43" i="18"/>
  <c r="P42" i="18"/>
  <c r="P41" i="18"/>
  <c r="P40" i="18"/>
  <c r="M21" i="18"/>
  <c r="N69" i="18"/>
  <c r="N64" i="18" s="1"/>
  <c r="N59" i="18"/>
  <c r="N58" i="18"/>
  <c r="N57" i="18"/>
  <c r="N56" i="18"/>
  <c r="N55" i="18"/>
  <c r="N54" i="18"/>
  <c r="N52" i="18"/>
  <c r="N51" i="18"/>
  <c r="N39" i="18"/>
  <c r="P39" i="18" s="1"/>
  <c r="N38" i="18"/>
  <c r="P38" i="18" s="1"/>
  <c r="N37" i="18"/>
  <c r="N36" i="18"/>
  <c r="N35" i="18"/>
  <c r="N34" i="18"/>
  <c r="N33" i="18"/>
  <c r="N32" i="18"/>
  <c r="N31" i="18"/>
  <c r="P31" i="18" s="1"/>
  <c r="N29" i="18"/>
  <c r="N28" i="18"/>
  <c r="N27" i="18"/>
  <c r="N26" i="18"/>
  <c r="N25" i="18"/>
  <c r="N24" i="18"/>
  <c r="N23" i="18"/>
  <c r="N22" i="18"/>
  <c r="N21" i="18"/>
  <c r="N19" i="18"/>
  <c r="N18" i="18"/>
  <c r="N17" i="18"/>
  <c r="N16" i="18"/>
  <c r="N13" i="18"/>
  <c r="N85" i="18"/>
  <c r="K33" i="18" l="1"/>
  <c r="K69" i="18"/>
  <c r="N53" i="18"/>
  <c r="P53" i="18" s="1"/>
  <c r="N14" i="18"/>
  <c r="N15" i="18"/>
  <c r="P15" i="18" s="1"/>
  <c r="P28" i="18"/>
  <c r="K14" i="18"/>
  <c r="P16" i="18"/>
  <c r="P21" i="18"/>
  <c r="P27" i="18"/>
  <c r="P57" i="18"/>
  <c r="P58" i="18"/>
  <c r="P18" i="18"/>
  <c r="P23" i="18"/>
  <c r="P34" i="18"/>
  <c r="P13" i="18"/>
  <c r="P26" i="18"/>
  <c r="P29" i="18"/>
  <c r="K37" i="18"/>
  <c r="K53" i="18"/>
  <c r="K24" i="18"/>
  <c r="K25" i="18"/>
  <c r="K17" i="18"/>
  <c r="P25" i="18"/>
  <c r="K57" i="18"/>
  <c r="P69" i="18"/>
  <c r="P36" i="18"/>
  <c r="K36" i="18"/>
  <c r="P51" i="18"/>
  <c r="K51" i="18"/>
  <c r="K34" i="18"/>
  <c r="K28" i="18"/>
  <c r="K18" i="18"/>
  <c r="P55" i="18"/>
  <c r="P54" i="18"/>
  <c r="P56" i="18"/>
  <c r="K59" i="18"/>
  <c r="N50" i="18"/>
  <c r="K38" i="18"/>
  <c r="K31" i="18"/>
  <c r="K35" i="18"/>
  <c r="K39" i="18"/>
  <c r="K21" i="18"/>
  <c r="K29" i="18"/>
  <c r="P64" i="18"/>
  <c r="P37" i="18"/>
  <c r="P17" i="18"/>
  <c r="P24" i="18"/>
  <c r="P59" i="18"/>
  <c r="P32" i="18"/>
  <c r="K32" i="18"/>
  <c r="K56" i="18"/>
  <c r="N20" i="18"/>
  <c r="P33" i="18"/>
  <c r="P19" i="18"/>
  <c r="K13" i="18"/>
  <c r="K52" i="18"/>
  <c r="K19" i="18"/>
  <c r="P35" i="18"/>
  <c r="K23" i="18"/>
  <c r="P22" i="18"/>
  <c r="K22" i="18"/>
  <c r="P52" i="18"/>
  <c r="K27" i="18"/>
  <c r="N30" i="18"/>
  <c r="K55" i="18"/>
  <c r="K58" i="18"/>
  <c r="O23" i="18"/>
  <c r="K16" i="18"/>
  <c r="K26" i="18"/>
  <c r="K30" i="18" l="1"/>
  <c r="O26" i="18"/>
  <c r="P20" i="18"/>
  <c r="K15" i="18"/>
  <c r="K54" i="18"/>
  <c r="N12" i="18"/>
  <c r="N84" i="18" s="1"/>
  <c r="N86" i="18" s="1"/>
  <c r="O55" i="18"/>
  <c r="P14" i="18"/>
  <c r="O39" i="18"/>
  <c r="O33" i="18"/>
  <c r="O38" i="18"/>
  <c r="O53" i="18"/>
  <c r="O29" i="18"/>
  <c r="O37" i="18"/>
  <c r="K20" i="18"/>
  <c r="P50" i="18"/>
  <c r="K50" i="18"/>
  <c r="P30" i="18"/>
  <c r="K12" i="18"/>
  <c r="O52" i="18"/>
  <c r="O32" i="18"/>
  <c r="O51" i="18"/>
  <c r="O54" i="18"/>
  <c r="O15" i="18"/>
  <c r="P12" i="18" l="1"/>
  <c r="O21" i="18"/>
  <c r="O28" i="18"/>
  <c r="O56" i="18"/>
  <c r="O19" i="18"/>
  <c r="O22" i="18"/>
  <c r="O57" i="18"/>
  <c r="O16" i="18"/>
  <c r="K84" i="18"/>
  <c r="O25" i="18"/>
  <c r="O36" i="18"/>
  <c r="O18" i="18"/>
  <c r="O24" i="18"/>
  <c r="O14" i="18"/>
  <c r="O69" i="18"/>
  <c r="O64" i="18" s="1"/>
  <c r="O35" i="18"/>
  <c r="O59" i="18"/>
  <c r="O27" i="18"/>
  <c r="O31" i="18"/>
  <c r="O13" i="18"/>
  <c r="O34" i="18"/>
  <c r="P84" i="18"/>
  <c r="O20" i="18" l="1"/>
  <c r="O58" i="18"/>
  <c r="O50" i="18" s="1"/>
  <c r="O17" i="18"/>
  <c r="O12" i="18" s="1"/>
  <c r="O30" i="18"/>
  <c r="O84" i="18" l="1"/>
</calcChain>
</file>

<file path=xl/sharedStrings.xml><?xml version="1.0" encoding="utf-8"?>
<sst xmlns="http://schemas.openxmlformats.org/spreadsheetml/2006/main" count="370" uniqueCount="213">
  <si>
    <t>SERVICIOS PERSONALES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</si>
  <si>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</si>
  <si>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</si>
  <si>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</si>
  <si>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</si>
  <si>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</si>
  <si>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</si>
  <si>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ALIMENTOS Y UTENSILIOS</t>
  </si>
  <si>
    <t>COMBUSTIBLES, LUBRICANTES Y ADITIVOS</t>
  </si>
  <si>
    <t>SERVICIOS GENERALES</t>
  </si>
  <si>
    <t>SERVICIOS BASICOS</t>
  </si>
  <si>
    <t>SERVICIOS DE ARRENDAMIENTO</t>
  </si>
  <si>
    <t>SERVICIOS FINANCIEROS, BANCARIOS Y COMERCIALES</t>
  </si>
  <si>
    <t>SERVICIOS DE TRASLADO Y VIATICOS</t>
  </si>
  <si>
    <t>SERVICIOS OFICIALES</t>
  </si>
  <si>
    <t>OTROS SERVICIOS GENERALES</t>
  </si>
  <si>
    <t>BIENES MUEBLES, INMUEBLES E INTANGIBLES</t>
  </si>
  <si>
    <t>MOBILIARIO Y EQUIPO EDUCACIONAL Y RECREATIVO</t>
  </si>
  <si>
    <t>MAQUINARIA, OTROS EQUIPOS Y HERRAMIENTAS</t>
  </si>
  <si>
    <t>BIENES INMUEBLES</t>
  </si>
  <si>
    <t>ACTIVOS INTANGIBLES</t>
  </si>
  <si>
    <t>Devengado</t>
  </si>
  <si>
    <t>Comprometido</t>
  </si>
  <si>
    <t>Pagado</t>
  </si>
  <si>
    <t>A</t>
  </si>
  <si>
    <t>B</t>
  </si>
  <si>
    <t>COLEGIO DE ESTUDIOS CIENTIFICOS Y TECNOLOGICOS DEL ESTADO DE CAMPECHE</t>
  </si>
  <si>
    <t>(pesos)</t>
  </si>
  <si>
    <t>TRANSFERENCIAS, ASIGNACIONES, SUBSIDIOS Y OTRAS AYUDAS</t>
  </si>
  <si>
    <t>INVERSION PUBLICA</t>
  </si>
  <si>
    <t>INVERSIONES FINANCIERAS Y OTRAS PROVISIONES</t>
  </si>
  <si>
    <t>PARTICIPACIONES Y APORTACIONES</t>
  </si>
  <si>
    <t>DEUDA PUBLICA</t>
  </si>
  <si>
    <t>GASTO CORRIENTE</t>
  </si>
  <si>
    <t>GASTO DE CAPITAL</t>
  </si>
  <si>
    <t>AMORTIZACION DE LA DEUDA Y DISMINUCION DE PASIVOS</t>
  </si>
  <si>
    <t>GOBIERNO</t>
  </si>
  <si>
    <t>LEGISLACION</t>
  </si>
  <si>
    <t> 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</si>
  <si>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</si>
  <si>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</si>
  <si>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</si>
  <si>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</si>
  <si>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</si>
  <si>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</si>
  <si>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</si>
  <si>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</si>
  <si>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</si>
  <si>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</si>
  <si>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</si>
  <si>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</si>
  <si>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</si>
  <si>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</si>
  <si>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</si>
  <si>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</si>
  <si>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</si>
  <si>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</si>
  <si>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</si>
  <si>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</si>
  <si>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</si>
  <si>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</si>
  <si>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</si>
  <si>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</si>
  <si>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</si>
  <si>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</si>
  <si>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</si>
  <si>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</si>
  <si>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REMUNERACIONES AL PERSONAL DE CARACTER PERMANENTE</t>
  </si>
  <si>
    <t>REMUNERACIONES AL PERSONAL DE CARACTER TRANSITORIO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</si>
  <si>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</si>
  <si>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</si>
  <si>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</si>
  <si>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</si>
  <si>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</si>
  <si>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</si>
  <si>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</si>
  <si>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</si>
  <si>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</si>
  <si>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</si>
  <si>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</si>
  <si>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</si>
  <si>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</si>
  <si>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</si>
  <si>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</si>
  <si>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</si>
  <si>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</si>
  <si>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</si>
  <si>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</si>
  <si>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</si>
  <si>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EQUIPO E INSTRUMENTAL MEDICO Y DE LABORATORIO</t>
  </si>
  <si>
    <t>VEHICULOS Y EQUIPO DE TRANSPORTE</t>
  </si>
  <si>
    <t>EQUIPO DE DEFENSA Y SEGURIDAD</t>
  </si>
  <si>
    <t>ACTIVOS BIOLOGICOS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</si>
  <si>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</si>
  <si>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</si>
  <si>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</si>
  <si>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</si>
  <si>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</si>
  <si>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</si>
  <si>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</si>
  <si>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</si>
  <si>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</si>
  <si>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</si>
  <si>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</si>
  <si>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</si>
  <si>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</si>
  <si>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</si>
  <si>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</si>
  <si>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</si>
  <si>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</si>
  <si>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</si>
  <si>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</si>
  <si>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</si>
  <si>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 xml:space="preserve"> 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</si>
  <si>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</si>
  <si>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</si>
  <si>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</si>
  <si>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</si>
  <si>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</si>
  <si>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</si>
  <si>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</si>
  <si>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</si>
  <si>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</si>
  <si>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</si>
  <si>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</si>
  <si>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Colegio de Estudios Cientificos y Tecnologicos del Estado de Campeche</t>
  </si>
  <si>
    <t>Clasificación  Economica (por Tipo de Gasto)</t>
  </si>
  <si>
    <t xml:space="preserve">     Total del Gasto</t>
  </si>
  <si>
    <t>Clasificación por Objeto del Gasto (Capítulo y Concepto)</t>
  </si>
  <si>
    <t>Clasificación Funcional (Finalidad y función)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</si>
  <si>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</si>
  <si>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</si>
  <si>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</si>
  <si>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</si>
  <si>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</si>
  <si>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</si>
  <si>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</si>
  <si>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</si>
  <si>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</si>
  <si>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</si>
  <si>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</si>
  <si>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</si>
  <si>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</si>
  <si>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</si>
  <si>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</si>
  <si>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</si>
  <si>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</si>
  <si>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</si>
  <si>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</si>
  <si>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</si>
  <si>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</si>
  <si>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</si>
  <si>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</si>
  <si>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</si>
  <si>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</si>
  <si>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</si>
  <si>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</si>
  <si>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</si>
  <si>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</si>
  <si>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</si>
  <si>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</si>
  <si>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</si>
  <si>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Estimado</t>
  </si>
  <si>
    <t>Pagado₃</t>
  </si>
  <si>
    <t>I. Ingresos Presupuestarios (I=1+2)</t>
  </si>
  <si>
    <t xml:space="preserve">1. Ingresos del Gobierno de la Entidad Federativa </t>
  </si>
  <si>
    <t>2. Ingresos del Sector Paraestatal ₁</t>
  </si>
  <si>
    <t>II. Egresos Presupuestarios (II=3+4)</t>
  </si>
  <si>
    <t>3. Egresos del Gobierno de la Entidad Federativa ₂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</si>
  <si>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</si>
  <si>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</si>
  <si>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</si>
  <si>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</si>
  <si>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</si>
  <si>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</si>
  <si>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Amortización de la deuda</t>
  </si>
  <si>
    <t>C. Endeudamiento ó desendeudamiento (C = A - B)</t>
  </si>
  <si>
    <t>TOTAL</t>
  </si>
  <si>
    <t>Los Ingresos que se presentan son los ingresos presupuestario totales sin incluir los ingresos por financiamientos. Los Ingresos del Gobierno de la Entidad Federativa corresponden a los del Poder Ejecutivo, Legislativo Judicial y Autónomos</t>
  </si>
  <si>
    <t>Los egresos que se presentan son los egresos presupuestarios totales sin incluir los egresos por amortización. Los egresos del Gobierno de la Entidad Federativa corresponden a los del Poder Ejecutivo, Legislativo, Judicial y Órganos Autónomos</t>
  </si>
  <si>
    <t>Para Ingresos se reportan los ingresos recaudados; para egresos se reportan los egresos pagados</t>
  </si>
  <si>
    <t>Diferencia</t>
  </si>
  <si>
    <t>Endeudamiento Neto</t>
  </si>
  <si>
    <t>Ente Público:</t>
  </si>
  <si>
    <t>Identificación de Crédito o Instrumento</t>
  </si>
  <si>
    <t>Colocación</t>
  </si>
  <si>
    <t>Amortización</t>
  </si>
  <si>
    <t xml:space="preserve">Endeudamiento Neto </t>
  </si>
  <si>
    <t>C = A - B</t>
  </si>
  <si>
    <t>Creditos Bancarios</t>
  </si>
  <si>
    <t>NO APLICA</t>
  </si>
  <si>
    <t>Total Créditos Bancarios</t>
  </si>
  <si>
    <t>Otros Instrumentos de Deuda</t>
  </si>
  <si>
    <t>Total Otros Instrumentos de Deuda</t>
  </si>
  <si>
    <t>Firma</t>
  </si>
  <si>
    <t xml:space="preserve">Firma </t>
  </si>
  <si>
    <t>Nombre y cargo del titular</t>
  </si>
  <si>
    <t>Nombre y cargo de quien elabora</t>
  </si>
  <si>
    <t>Intereses de la Deuda</t>
  </si>
  <si>
    <t>Créditos Bancarios</t>
  </si>
  <si>
    <t>Nombre y cargo  del titular</t>
  </si>
  <si>
    <t>Del 01 de Enero  al  30 de Septiembre del 2017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</si>
  <si>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</si>
  <si>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</si>
  <si>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</si>
  <si>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</si>
  <si>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</si>
  <si>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LAF. INDIRA PATRICIA TACÚ PEREZ</t>
  </si>
  <si>
    <t xml:space="preserve">                                          DRA. CINDY ROSSINA DEL R. SARAVIA LOPEZ</t>
  </si>
  <si>
    <t>SUBDIRECTOR DE CONTABILIDAD</t>
  </si>
  <si>
    <t>DIRECTORA ADMINISTRATIVA</t>
  </si>
  <si>
    <t xml:space="preserve">                                          DIRECTORA GENERAL</t>
  </si>
  <si>
    <t>Ente Público: Colegio de Estudios Científicos y Tecnológicos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</si>
</sst>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0_ ;\-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33993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1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262">
    <xf numFmtId="0" fontId="0" fillId="0" borderId="0" xfId="0"/>
    <xf numFmtId="0" fontId="2" fillId="0" borderId="0" xfId="0" applyFont="1"/>
    <xf numFmtId="0" fontId="5" fillId="0" borderId="0" xfId="3" applyFont="1" applyFill="1"/>
    <xf numFmtId="0" fontId="5" fillId="0" borderId="0" xfId="3" applyFont="1"/>
    <xf numFmtId="43" fontId="5" fillId="0" borderId="0" xfId="4" applyFont="1" applyFill="1"/>
    <xf numFmtId="0" fontId="5" fillId="5" borderId="0" xfId="3" applyFont="1" applyFill="1"/>
    <xf numFmtId="49" fontId="5" fillId="0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3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vertical="center"/>
    </xf>
    <xf numFmtId="0" fontId="7" fillId="0" borderId="15" xfId="3" applyFont="1" applyFill="1" applyBorder="1" applyAlignment="1">
      <alignment vertical="center" wrapText="1"/>
    </xf>
    <xf numFmtId="43" fontId="5" fillId="0" borderId="15" xfId="4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1" xfId="4" applyFont="1" applyFill="1" applyBorder="1" applyAlignment="1">
      <alignment vertical="center"/>
    </xf>
    <xf numFmtId="43" fontId="5" fillId="0" borderId="1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43" fontId="5" fillId="0" borderId="17" xfId="4" applyFont="1" applyFill="1" applyBorder="1" applyAlignment="1">
      <alignment vertical="center"/>
    </xf>
    <xf numFmtId="43" fontId="5" fillId="0" borderId="16" xfId="3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43" fontId="5" fillId="0" borderId="2" xfId="4" applyFont="1" applyFill="1" applyBorder="1" applyAlignment="1">
      <alignment vertical="center"/>
    </xf>
    <xf numFmtId="43" fontId="5" fillId="0" borderId="20" xfId="3" applyNumberFormat="1" applyFont="1" applyFill="1" applyBorder="1" applyAlignment="1">
      <alignment vertical="center"/>
    </xf>
    <xf numFmtId="165" fontId="7" fillId="0" borderId="21" xfId="3" applyNumberFormat="1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vertical="center" wrapText="1"/>
    </xf>
    <xf numFmtId="1" fontId="7" fillId="0" borderId="18" xfId="3" applyNumberFormat="1" applyFont="1" applyFill="1" applyBorder="1" applyAlignment="1">
      <alignment horizontal="center" vertical="center" wrapText="1"/>
    </xf>
    <xf numFmtId="1" fontId="7" fillId="0" borderId="22" xfId="3" applyNumberFormat="1" applyFont="1" applyFill="1" applyBorder="1" applyAlignment="1">
      <alignment horizontal="center" vertical="center" wrapText="1"/>
    </xf>
    <xf numFmtId="49" fontId="7" fillId="0" borderId="21" xfId="3" applyNumberFormat="1" applyFont="1" applyFill="1" applyBorder="1" applyAlignment="1">
      <alignment horizontal="center" vertical="center" wrapText="1"/>
    </xf>
    <xf numFmtId="43" fontId="17" fillId="0" borderId="15" xfId="4" applyFont="1" applyFill="1" applyBorder="1" applyAlignment="1">
      <alignment vertical="center"/>
    </xf>
    <xf numFmtId="43" fontId="17" fillId="0" borderId="15" xfId="3" applyNumberFormat="1" applyFont="1" applyFill="1" applyBorder="1" applyAlignment="1">
      <alignment vertical="center"/>
    </xf>
    <xf numFmtId="43" fontId="17" fillId="0" borderId="16" xfId="3" applyNumberFormat="1" applyFont="1" applyFill="1" applyBorder="1" applyAlignment="1">
      <alignment vertical="center"/>
    </xf>
    <xf numFmtId="43" fontId="18" fillId="0" borderId="1" xfId="4" applyFont="1" applyFill="1" applyBorder="1" applyAlignment="1">
      <alignment vertical="center"/>
    </xf>
    <xf numFmtId="43" fontId="18" fillId="0" borderId="1" xfId="3" applyNumberFormat="1" applyFont="1" applyFill="1" applyBorder="1" applyAlignment="1">
      <alignment vertical="center"/>
    </xf>
    <xf numFmtId="43" fontId="18" fillId="0" borderId="20" xfId="3" applyNumberFormat="1" applyFont="1" applyFill="1" applyBorder="1" applyAlignment="1">
      <alignment vertical="center"/>
    </xf>
    <xf numFmtId="1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3" fontId="5" fillId="0" borderId="24" xfId="4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43" fontId="7" fillId="0" borderId="1" xfId="4" applyFont="1" applyFill="1" applyBorder="1" applyAlignment="1">
      <alignment vertical="center"/>
    </xf>
    <xf numFmtId="43" fontId="7" fillId="0" borderId="15" xfId="4" applyFont="1" applyFill="1" applyBorder="1" applyAlignment="1">
      <alignment vertical="center"/>
    </xf>
    <xf numFmtId="43" fontId="5" fillId="0" borderId="0" xfId="3" applyNumberFormat="1" applyFont="1" applyFill="1"/>
    <xf numFmtId="43" fontId="7" fillId="0" borderId="20" xfId="3" applyNumberFormat="1" applyFont="1" applyFill="1" applyBorder="1" applyAlignment="1">
      <alignment vertical="center"/>
    </xf>
    <xf numFmtId="0" fontId="4" fillId="6" borderId="0" xfId="3" applyFont="1" applyFill="1"/>
    <xf numFmtId="0" fontId="20" fillId="6" borderId="0" xfId="0" applyFont="1" applyFill="1"/>
    <xf numFmtId="43" fontId="4" fillId="6" borderId="0" xfId="4" applyFont="1" applyFill="1"/>
    <xf numFmtId="0" fontId="23" fillId="3" borderId="37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8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Alignment="1">
      <alignment wrapText="1"/>
    </xf>
    <xf numFmtId="0" fontId="20" fillId="6" borderId="0" xfId="0" applyFont="1" applyFill="1" applyBorder="1"/>
    <xf numFmtId="0" fontId="20" fillId="6" borderId="41" xfId="0" applyFont="1" applyFill="1" applyBorder="1"/>
    <xf numFmtId="0" fontId="3" fillId="6" borderId="32" xfId="0" applyFont="1" applyFill="1" applyBorder="1"/>
    <xf numFmtId="0" fontId="3" fillId="6" borderId="0" xfId="0" applyFont="1" applyFill="1" applyBorder="1" applyAlignment="1">
      <alignment wrapText="1"/>
    </xf>
    <xf numFmtId="0" fontId="2" fillId="6" borderId="24" xfId="0" applyFont="1" applyFill="1" applyBorder="1"/>
    <xf numFmtId="0" fontId="2" fillId="6" borderId="25" xfId="0" applyFont="1" applyFill="1" applyBorder="1"/>
    <xf numFmtId="0" fontId="2" fillId="6" borderId="27" xfId="0" applyFont="1" applyFill="1" applyBorder="1"/>
    <xf numFmtId="43" fontId="2" fillId="6" borderId="40" xfId="1" applyFont="1" applyFill="1" applyBorder="1"/>
    <xf numFmtId="43" fontId="2" fillId="6" borderId="28" xfId="1" applyFont="1" applyFill="1" applyBorder="1"/>
    <xf numFmtId="43" fontId="2" fillId="6" borderId="29" xfId="1" applyFont="1" applyFill="1" applyBorder="1"/>
    <xf numFmtId="0" fontId="2" fillId="6" borderId="40" xfId="0" applyFont="1" applyFill="1" applyBorder="1"/>
    <xf numFmtId="0" fontId="2" fillId="6" borderId="28" xfId="0" applyFont="1" applyFill="1" applyBorder="1"/>
    <xf numFmtId="0" fontId="2" fillId="6" borderId="29" xfId="0" applyFont="1" applyFill="1" applyBorder="1"/>
    <xf numFmtId="0" fontId="22" fillId="7" borderId="28" xfId="3" applyFont="1" applyFill="1" applyBorder="1" applyAlignment="1"/>
    <xf numFmtId="0" fontId="22" fillId="7" borderId="0" xfId="3" applyFont="1" applyFill="1" applyBorder="1" applyAlignment="1"/>
    <xf numFmtId="0" fontId="22" fillId="7" borderId="29" xfId="3" applyFont="1" applyFill="1" applyBorder="1" applyAlignment="1"/>
    <xf numFmtId="0" fontId="22" fillId="7" borderId="30" xfId="3" applyFont="1" applyFill="1" applyBorder="1" applyAlignment="1"/>
    <xf numFmtId="0" fontId="22" fillId="7" borderId="31" xfId="3" applyFont="1" applyFill="1" applyBorder="1" applyAlignment="1"/>
    <xf numFmtId="0" fontId="22" fillId="7" borderId="23" xfId="3" applyFont="1" applyFill="1" applyBorder="1" applyAlignment="1"/>
    <xf numFmtId="1" fontId="7" fillId="0" borderId="42" xfId="3" applyNumberFormat="1" applyFont="1" applyFill="1" applyBorder="1" applyAlignment="1">
      <alignment horizontal="center" vertical="center" wrapText="1"/>
    </xf>
    <xf numFmtId="0" fontId="7" fillId="0" borderId="40" xfId="3" applyFont="1" applyFill="1" applyBorder="1" applyAlignment="1">
      <alignment vertical="center" wrapText="1"/>
    </xf>
    <xf numFmtId="43" fontId="5" fillId="0" borderId="40" xfId="4" applyFont="1" applyFill="1" applyBorder="1" applyAlignment="1">
      <alignment vertical="center"/>
    </xf>
    <xf numFmtId="43" fontId="2" fillId="6" borderId="1" xfId="0" applyNumberFormat="1" applyFont="1" applyFill="1" applyBorder="1"/>
    <xf numFmtId="49" fontId="7" fillId="0" borderId="43" xfId="3" applyNumberFormat="1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vertical="center" wrapText="1"/>
    </xf>
    <xf numFmtId="0" fontId="23" fillId="3" borderId="4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0" fillId="6" borderId="29" xfId="0" applyFont="1" applyFill="1" applyBorder="1"/>
    <xf numFmtId="0" fontId="22" fillId="6" borderId="28" xfId="3" applyFont="1" applyFill="1" applyBorder="1" applyAlignment="1"/>
    <xf numFmtId="0" fontId="22" fillId="6" borderId="0" xfId="3" applyFont="1" applyFill="1" applyBorder="1" applyAlignment="1"/>
    <xf numFmtId="0" fontId="22" fillId="6" borderId="29" xfId="3" applyFont="1" applyFill="1" applyBorder="1" applyAlignment="1"/>
    <xf numFmtId="0" fontId="22" fillId="6" borderId="30" xfId="3" applyFont="1" applyFill="1" applyBorder="1" applyAlignment="1"/>
    <xf numFmtId="0" fontId="22" fillId="6" borderId="31" xfId="3" applyFont="1" applyFill="1" applyBorder="1" applyAlignment="1"/>
    <xf numFmtId="0" fontId="22" fillId="6" borderId="23" xfId="3" applyFont="1" applyFill="1" applyBorder="1" applyAlignment="1"/>
    <xf numFmtId="0" fontId="20" fillId="6" borderId="24" xfId="0" applyFont="1" applyFill="1" applyBorder="1"/>
    <xf numFmtId="0" fontId="20" fillId="6" borderId="27" xfId="0" applyFont="1" applyFill="1" applyBorder="1"/>
    <xf numFmtId="0" fontId="3" fillId="6" borderId="28" xfId="0" applyFont="1" applyFill="1" applyBorder="1"/>
    <xf numFmtId="0" fontId="20" fillId="6" borderId="40" xfId="0" applyFont="1" applyFill="1" applyBorder="1"/>
    <xf numFmtId="0" fontId="2" fillId="6" borderId="41" xfId="0" applyFont="1" applyFill="1" applyBorder="1"/>
    <xf numFmtId="0" fontId="20" fillId="6" borderId="1" xfId="0" applyFont="1" applyFill="1" applyBorder="1"/>
    <xf numFmtId="0" fontId="20" fillId="6" borderId="33" xfId="0" applyFont="1" applyFill="1" applyBorder="1"/>
    <xf numFmtId="0" fontId="24" fillId="6" borderId="0" xfId="3" applyFont="1" applyFill="1"/>
    <xf numFmtId="0" fontId="2" fillId="6" borderId="0" xfId="0" applyFont="1" applyFill="1"/>
    <xf numFmtId="43" fontId="24" fillId="6" borderId="0" xfId="4" applyFont="1" applyFill="1"/>
    <xf numFmtId="0" fontId="3" fillId="6" borderId="49" xfId="0" applyFont="1" applyFill="1" applyBorder="1"/>
    <xf numFmtId="0" fontId="3" fillId="6" borderId="50" xfId="0" applyFont="1" applyFill="1" applyBorder="1"/>
    <xf numFmtId="0" fontId="2" fillId="6" borderId="51" xfId="0" applyFont="1" applyFill="1" applyBorder="1"/>
    <xf numFmtId="0" fontId="2" fillId="6" borderId="52" xfId="0" applyFont="1" applyFill="1" applyBorder="1"/>
    <xf numFmtId="0" fontId="2" fillId="6" borderId="30" xfId="0" applyFont="1" applyFill="1" applyBorder="1"/>
    <xf numFmtId="0" fontId="3" fillId="6" borderId="23" xfId="0" applyFont="1" applyFill="1" applyBorder="1"/>
    <xf numFmtId="0" fontId="2" fillId="6" borderId="2" xfId="0" applyFont="1" applyFill="1" applyBorder="1"/>
    <xf numFmtId="0" fontId="3" fillId="6" borderId="33" xfId="0" applyFont="1" applyFill="1" applyBorder="1"/>
    <xf numFmtId="0" fontId="2" fillId="6" borderId="1" xfId="0" applyFont="1" applyFill="1" applyBorder="1"/>
    <xf numFmtId="0" fontId="3" fillId="6" borderId="27" xfId="0" applyFont="1" applyFill="1" applyBorder="1"/>
    <xf numFmtId="4" fontId="2" fillId="6" borderId="0" xfId="0" applyNumberFormat="1" applyFont="1" applyFill="1"/>
    <xf numFmtId="0" fontId="2" fillId="6" borderId="49" xfId="0" applyFont="1" applyFill="1" applyBorder="1"/>
    <xf numFmtId="0" fontId="3" fillId="6" borderId="4" xfId="0" applyFont="1" applyFill="1" applyBorder="1"/>
    <xf numFmtId="0" fontId="2" fillId="6" borderId="23" xfId="0" applyFont="1" applyFill="1" applyBorder="1"/>
    <xf numFmtId="0" fontId="2" fillId="6" borderId="26" xfId="0" applyFont="1" applyFill="1" applyBorder="1"/>
    <xf numFmtId="0" fontId="3" fillId="6" borderId="3" xfId="0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3" fillId="6" borderId="32" xfId="0" applyFont="1" applyFill="1" applyBorder="1" applyAlignment="1">
      <alignment horizontal="center"/>
    </xf>
    <xf numFmtId="0" fontId="3" fillId="6" borderId="0" xfId="0" applyFont="1" applyFill="1" applyAlignment="1">
      <alignment horizontal="right" vertical="top"/>
    </xf>
    <xf numFmtId="0" fontId="3" fillId="6" borderId="0" xfId="0" applyFont="1" applyFill="1" applyAlignment="1">
      <alignment vertical="top"/>
    </xf>
    <xf numFmtId="0" fontId="21" fillId="6" borderId="0" xfId="3" applyFont="1" applyFill="1" applyBorder="1" applyAlignment="1">
      <alignment horizontal="right"/>
    </xf>
    <xf numFmtId="43" fontId="2" fillId="6" borderId="2" xfId="0" applyNumberFormat="1" applyFont="1" applyFill="1" applyBorder="1"/>
    <xf numFmtId="43" fontId="2" fillId="6" borderId="50" xfId="0" applyNumberFormat="1" applyFont="1" applyFill="1" applyBorder="1"/>
    <xf numFmtId="43" fontId="2" fillId="6" borderId="51" xfId="0" applyNumberFormat="1" applyFont="1" applyFill="1" applyBorder="1"/>
    <xf numFmtId="43" fontId="20" fillId="6" borderId="40" xfId="0" applyNumberFormat="1" applyFont="1" applyFill="1" applyBorder="1"/>
    <xf numFmtId="43" fontId="20" fillId="6" borderId="29" xfId="0" applyNumberFormat="1" applyFont="1" applyFill="1" applyBorder="1"/>
    <xf numFmtId="43" fontId="5" fillId="0" borderId="0" xfId="3" applyNumberFormat="1" applyFont="1" applyAlignment="1">
      <alignment vertical="center"/>
    </xf>
    <xf numFmtId="43" fontId="20" fillId="6" borderId="0" xfId="0" applyNumberFormat="1" applyFont="1" applyFill="1"/>
    <xf numFmtId="43" fontId="5" fillId="2" borderId="0" xfId="3" applyNumberFormat="1" applyFont="1" applyFill="1" applyAlignment="1">
      <alignment vertical="center"/>
    </xf>
    <xf numFmtId="43" fontId="2" fillId="6" borderId="0" xfId="0" applyNumberFormat="1" applyFont="1" applyFill="1"/>
    <xf numFmtId="0" fontId="16" fillId="0" borderId="17" xfId="3" applyFont="1" applyFill="1" applyBorder="1" applyAlignment="1">
      <alignment vertical="center" wrapText="1"/>
    </xf>
    <xf numFmtId="43" fontId="2" fillId="6" borderId="0" xfId="1" applyFont="1" applyFill="1"/>
    <xf numFmtId="43" fontId="5" fillId="0" borderId="0" xfId="1" applyFont="1" applyFill="1"/>
    <xf numFmtId="43" fontId="20" fillId="6" borderId="0" xfId="1" applyFont="1" applyFill="1"/>
    <xf numFmtId="43" fontId="5" fillId="0" borderId="0" xfId="3" applyNumberFormat="1" applyFont="1"/>
    <xf numFmtId="44" fontId="5" fillId="0" borderId="0" xfId="3" applyNumberFormat="1" applyFont="1" applyFill="1"/>
    <xf numFmtId="43" fontId="5" fillId="0" borderId="0" xfId="1" applyFont="1"/>
    <xf numFmtId="49" fontId="5" fillId="0" borderId="0" xfId="3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20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43" fontId="24" fillId="6" borderId="0" xfId="1" applyFont="1" applyFill="1" applyBorder="1" applyProtection="1"/>
    <xf numFmtId="171" fontId="25" fillId="8" borderId="0" xfId="1" applyNumberFormat="1" applyFont="1" applyFill="1" applyBorder="1" applyAlignment="1" applyProtection="1">
      <alignment vertical="center"/>
    </xf>
    <xf numFmtId="0" fontId="26" fillId="6" borderId="0" xfId="0" applyFont="1" applyFill="1"/>
    <xf numFmtId="171" fontId="28" fillId="3" borderId="28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left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8" fillId="3" borderId="28" xfId="1" applyNumberFormat="1" applyFont="1" applyFill="1" applyBorder="1" applyAlignment="1" applyProtection="1">
      <alignment horizontal="left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/>
    <xf numFmtId="0" fontId="30" fillId="0" borderId="0" xfId="3" applyFont="1" applyFill="1" applyBorder="1" applyAlignment="1">
      <alignment horizontal="center"/>
    </xf>
    <xf numFmtId="0" fontId="30" fillId="0" borderId="0" xfId="3" applyFont="1" applyFill="1" applyBorder="1" applyAlignment="1"/>
    <xf numFmtId="0" fontId="31" fillId="0" borderId="0" xfId="3" applyFont="1" applyFill="1" applyBorder="1"/>
    <xf numFmtId="0" fontId="30" fillId="0" borderId="0" xfId="3" applyFont="1" applyBorder="1"/>
    <xf numFmtId="0" fontId="30" fillId="0" borderId="0" xfId="3" applyFont="1" applyBorder="1" applyAlignment="1">
      <alignment horizontal="center"/>
    </xf>
    <xf numFmtId="0" fontId="32" fillId="0" borderId="0" xfId="3" applyFont="1" applyBorder="1"/>
    <xf numFmtId="0" fontId="32" fillId="0" borderId="0" xfId="3" applyFont="1" applyFill="1" applyBorder="1"/>
    <xf numFmtId="0" fontId="32" fillId="0" borderId="0" xfId="3" applyFont="1" applyFill="1" applyBorder="1" applyAlignment="1">
      <alignment horizontal="center"/>
    </xf>
    <xf numFmtId="0" fontId="32" fillId="0" borderId="0" xfId="3" applyFont="1" applyBorder="1" applyAlignment="1">
      <alignment horizontal="center"/>
    </xf>
    <xf numFmtId="43" fontId="30" fillId="0" borderId="0" xfId="4" applyFont="1" applyFill="1" applyBorder="1"/>
    <xf numFmtId="43" fontId="31" fillId="0" borderId="0" xfId="4" applyFont="1" applyFill="1" applyBorder="1"/>
    <xf numFmtId="0" fontId="32" fillId="0" borderId="0" xfId="3" applyFont="1" applyFill="1" applyBorder="1" applyAlignment="1"/>
    <xf numFmtId="0" fontId="23" fillId="3" borderId="36" xfId="0" applyFont="1" applyFill="1" applyBorder="1" applyAlignment="1">
      <alignment horizontal="center" vertical="center"/>
    </xf>
    <xf numFmtId="0" fontId="21" fillId="7" borderId="25" xfId="3" applyFont="1" applyFill="1" applyBorder="1" applyAlignment="1">
      <alignment horizontal="center"/>
    </xf>
    <xf numFmtId="0" fontId="21" fillId="7" borderId="26" xfId="3" applyFont="1" applyFill="1" applyBorder="1" applyAlignment="1">
      <alignment horizontal="center"/>
    </xf>
    <xf numFmtId="0" fontId="21" fillId="7" borderId="27" xfId="3" applyFont="1" applyFill="1" applyBorder="1" applyAlignment="1">
      <alignment horizontal="center"/>
    </xf>
    <xf numFmtId="0" fontId="21" fillId="7" borderId="28" xfId="3" applyFont="1" applyFill="1" applyBorder="1" applyAlignment="1">
      <alignment horizontal="center"/>
    </xf>
    <xf numFmtId="0" fontId="21" fillId="7" borderId="0" xfId="3" applyFont="1" applyFill="1" applyBorder="1" applyAlignment="1">
      <alignment horizontal="center"/>
    </xf>
    <xf numFmtId="0" fontId="21" fillId="7" borderId="29" xfId="3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7" fillId="0" borderId="44" xfId="3" applyFont="1" applyFill="1" applyBorder="1" applyAlignment="1">
      <alignment horizontal="left" vertical="center" wrapText="1"/>
    </xf>
    <xf numFmtId="0" fontId="7" fillId="0" borderId="33" xfId="3" applyFont="1" applyFill="1" applyBorder="1" applyAlignment="1">
      <alignment horizontal="left"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33" xfId="3" applyFont="1" applyFill="1" applyBorder="1" applyAlignment="1">
      <alignment vertical="center" wrapText="1"/>
    </xf>
    <xf numFmtId="0" fontId="7" fillId="0" borderId="13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16" fillId="0" borderId="13" xfId="3" applyFont="1" applyFill="1" applyBorder="1" applyAlignment="1">
      <alignment horizontal="left" vertical="center" wrapText="1"/>
    </xf>
    <xf numFmtId="0" fontId="16" fillId="0" borderId="14" xfId="3" applyFont="1" applyFill="1" applyBorder="1" applyAlignment="1">
      <alignment horizontal="left" vertical="center" wrapText="1"/>
    </xf>
    <xf numFmtId="0" fontId="16" fillId="0" borderId="44" xfId="3" applyFont="1" applyFill="1" applyBorder="1" applyAlignment="1">
      <alignment horizontal="left" vertical="center" wrapText="1"/>
    </xf>
    <xf numFmtId="0" fontId="16" fillId="0" borderId="33" xfId="3" applyFont="1" applyFill="1" applyBorder="1" applyAlignment="1">
      <alignment horizontal="left" vertical="center" wrapText="1"/>
    </xf>
    <xf numFmtId="0" fontId="21" fillId="6" borderId="25" xfId="3" applyFont="1" applyFill="1" applyBorder="1" applyAlignment="1">
      <alignment horizontal="center"/>
    </xf>
    <xf numFmtId="0" fontId="21" fillId="6" borderId="26" xfId="3" applyFont="1" applyFill="1" applyBorder="1" applyAlignment="1">
      <alignment horizontal="center"/>
    </xf>
    <xf numFmtId="0" fontId="21" fillId="6" borderId="27" xfId="3" applyFont="1" applyFill="1" applyBorder="1" applyAlignment="1">
      <alignment horizont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3" fillId="3" borderId="48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23" fillId="3" borderId="2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71" fontId="27" fillId="3" borderId="25" xfId="1" applyNumberFormat="1" applyFont="1" applyFill="1" applyBorder="1" applyAlignment="1" applyProtection="1">
      <alignment horizontal="center" vertical="center"/>
    </xf>
    <xf numFmtId="171" fontId="27" fillId="3" borderId="26" xfId="1" applyNumberFormat="1" applyFont="1" applyFill="1" applyBorder="1" applyAlignment="1" applyProtection="1">
      <alignment horizontal="center" vertical="center"/>
    </xf>
    <xf numFmtId="171" fontId="27" fillId="3" borderId="27" xfId="1" applyNumberFormat="1" applyFont="1" applyFill="1" applyBorder="1" applyAlignment="1" applyProtection="1">
      <alignment horizontal="center" vertical="center"/>
    </xf>
    <xf numFmtId="171" fontId="27" fillId="3" borderId="28" xfId="1" applyNumberFormat="1" applyFont="1" applyFill="1" applyBorder="1" applyAlignment="1" applyProtection="1">
      <alignment horizontal="center" vertical="center"/>
      <protection locked="0"/>
    </xf>
    <xf numFmtId="171" fontId="27" fillId="3" borderId="0" xfId="1" applyNumberFormat="1" applyFont="1" applyFill="1" applyBorder="1" applyAlignment="1" applyProtection="1">
      <alignment horizontal="center" vertical="center"/>
      <protection locked="0"/>
    </xf>
    <xf numFmtId="171" fontId="27" fillId="3" borderId="29" xfId="1" applyNumberFormat="1" applyFont="1" applyFill="1" applyBorder="1" applyAlignment="1" applyProtection="1">
      <alignment horizontal="center" vertical="center"/>
      <protection locked="0"/>
    </xf>
    <xf numFmtId="171" fontId="27" fillId="3" borderId="28" xfId="1" applyNumberFormat="1" applyFont="1" applyFill="1" applyBorder="1" applyAlignment="1" applyProtection="1">
      <alignment horizontal="center" vertical="center"/>
    </xf>
    <xf numFmtId="171" fontId="27" fillId="3" borderId="0" xfId="1" applyNumberFormat="1" applyFont="1" applyFill="1" applyBorder="1" applyAlignment="1" applyProtection="1">
      <alignment horizontal="center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171" fontId="27" fillId="3" borderId="30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9" fillId="3" borderId="25" xfId="1" applyNumberFormat="1" applyFont="1" applyFill="1" applyBorder="1" applyAlignment="1" applyProtection="1">
      <alignment horizontal="center" vertical="center"/>
    </xf>
    <xf numFmtId="171" fontId="29" fillId="3" borderId="27" xfId="1" applyNumberFormat="1" applyFont="1" applyFill="1" applyBorder="1" applyAlignment="1" applyProtection="1">
      <alignment horizontal="center" vertical="center"/>
    </xf>
    <xf numFmtId="171" fontId="29" fillId="3" borderId="30" xfId="1" applyNumberFormat="1" applyFont="1" applyFill="1" applyBorder="1" applyAlignment="1" applyProtection="1">
      <alignment horizontal="center" vertical="center"/>
    </xf>
    <xf numFmtId="171" fontId="29" fillId="3" borderId="23" xfId="1" applyNumberFormat="1" applyFont="1" applyFill="1" applyBorder="1" applyAlignment="1" applyProtection="1">
      <alignment horizontal="center" vertical="center"/>
    </xf>
    <xf numFmtId="171" fontId="29" fillId="3" borderId="41" xfId="1" applyNumberFormat="1" applyFont="1" applyFill="1" applyBorder="1" applyAlignment="1" applyProtection="1">
      <alignment horizontal="center" vertical="center"/>
    </xf>
    <xf numFmtId="171" fontId="29" fillId="3" borderId="32" xfId="1" applyNumberFormat="1" applyFont="1" applyFill="1" applyBorder="1" applyAlignment="1" applyProtection="1">
      <alignment horizontal="center" vertical="center"/>
    </xf>
    <xf numFmtId="171" fontId="29" fillId="3" borderId="3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right"/>
    </xf>
    <xf numFmtId="0" fontId="0" fillId="0" borderId="31" xfId="0" applyBorder="1" applyAlignment="1">
      <alignment horizontal="center"/>
    </xf>
    <xf numFmtId="0" fontId="2" fillId="6" borderId="26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71" fontId="29" fillId="3" borderId="1" xfId="1" applyNumberFormat="1" applyFont="1" applyFill="1" applyBorder="1" applyAlignment="1" applyProtection="1">
      <alignment horizontal="center" vertical="center"/>
    </xf>
    <xf numFmtId="0" fontId="2" fillId="0" borderId="31" xfId="0" applyFont="1" applyBorder="1" applyAlignment="1">
      <alignment horizontal="center"/>
    </xf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2</xdr:row>
      <xdr:rowOff>19050</xdr:rowOff>
    </xdr:from>
    <xdr:to>
      <xdr:col>8</xdr:col>
      <xdr:colOff>12699</xdr:colOff>
      <xdr:row>6</xdr:row>
      <xdr:rowOff>4424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40005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</xdr:row>
      <xdr:rowOff>0</xdr:rowOff>
    </xdr:from>
    <xdr:to>
      <xdr:col>2</xdr:col>
      <xdr:colOff>911225</xdr:colOff>
      <xdr:row>6</xdr:row>
      <xdr:rowOff>44450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81000"/>
          <a:ext cx="1139825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</xdr:row>
      <xdr:rowOff>59530</xdr:rowOff>
    </xdr:from>
    <xdr:to>
      <xdr:col>7</xdr:col>
      <xdr:colOff>1552574</xdr:colOff>
      <xdr:row>5</xdr:row>
      <xdr:rowOff>73479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5344" y="226218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214312</xdr:colOff>
      <xdr:row>1</xdr:row>
      <xdr:rowOff>35718</xdr:rowOff>
    </xdr:from>
    <xdr:to>
      <xdr:col>2</xdr:col>
      <xdr:colOff>863600</xdr:colOff>
      <xdr:row>5</xdr:row>
      <xdr:rowOff>99218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531" y="202406"/>
          <a:ext cx="1137444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23812</xdr:rowOff>
    </xdr:from>
    <xdr:to>
      <xdr:col>2</xdr:col>
      <xdr:colOff>869156</xdr:colOff>
      <xdr:row>4</xdr:row>
      <xdr:rowOff>180393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90500"/>
          <a:ext cx="821531" cy="763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666749</xdr:colOff>
      <xdr:row>1</xdr:row>
      <xdr:rowOff>47624</xdr:rowOff>
    </xdr:from>
    <xdr:to>
      <xdr:col>8</xdr:col>
      <xdr:colOff>76198</xdr:colOff>
      <xdr:row>5</xdr:row>
      <xdr:rowOff>61573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4218" y="214312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297656</xdr:colOff>
      <xdr:row>1</xdr:row>
      <xdr:rowOff>35718</xdr:rowOff>
    </xdr:from>
    <xdr:to>
      <xdr:col>2</xdr:col>
      <xdr:colOff>946944</xdr:colOff>
      <xdr:row>5</xdr:row>
      <xdr:rowOff>99218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202406"/>
          <a:ext cx="1137444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1</xdr:row>
      <xdr:rowOff>104775</xdr:rowOff>
    </xdr:from>
    <xdr:to>
      <xdr:col>7</xdr:col>
      <xdr:colOff>1612899</xdr:colOff>
      <xdr:row>5</xdr:row>
      <xdr:rowOff>147299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28575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</xdr:row>
      <xdr:rowOff>133350</xdr:rowOff>
    </xdr:from>
    <xdr:to>
      <xdr:col>2</xdr:col>
      <xdr:colOff>1035050</xdr:colOff>
      <xdr:row>5</xdr:row>
      <xdr:rowOff>215900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314325"/>
          <a:ext cx="1139825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1104900</xdr:colOff>
      <xdr:row>5</xdr:row>
      <xdr:rowOff>170520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28600"/>
          <a:ext cx="962025" cy="8944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1</xdr:row>
      <xdr:rowOff>142875</xdr:rowOff>
    </xdr:from>
    <xdr:to>
      <xdr:col>2</xdr:col>
      <xdr:colOff>987425</xdr:colOff>
      <xdr:row>6</xdr:row>
      <xdr:rowOff>25400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295275"/>
          <a:ext cx="1139825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1</xdr:row>
      <xdr:rowOff>133350</xdr:rowOff>
    </xdr:from>
    <xdr:to>
      <xdr:col>8</xdr:col>
      <xdr:colOff>923925</xdr:colOff>
      <xdr:row>4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314325"/>
          <a:ext cx="9620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</xdr:row>
      <xdr:rowOff>9525</xdr:rowOff>
    </xdr:from>
    <xdr:to>
      <xdr:col>1</xdr:col>
      <xdr:colOff>977900</xdr:colOff>
      <xdr:row>4</xdr:row>
      <xdr:rowOff>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2900" y="381000"/>
          <a:ext cx="815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1</xdr:row>
      <xdr:rowOff>133350</xdr:rowOff>
    </xdr:from>
    <xdr:to>
      <xdr:col>6</xdr:col>
      <xdr:colOff>1131372</xdr:colOff>
      <xdr:row>4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314325"/>
          <a:ext cx="512247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815975</xdr:colOff>
      <xdr:row>3</xdr:row>
      <xdr:rowOff>180975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371475"/>
          <a:ext cx="815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oot/Mis%20documentos/Excel/EstadosFinancieros/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38"/>
  <sheetViews>
    <sheetView view="pageBreakPreview" zoomScale="60" zoomScaleNormal="100" workbookViewId="0">
      <selection activeCell="E32" sqref="E32"/>
    </sheetView>
  </sheetViews>
  <sheetFormatPr baseColWidth="10" defaultColWidth="11.42578125" defaultRowHeight="14.25" x14ac:dyDescent="0.2"/>
  <cols>
    <col min="1" max="1" width="2.85546875" style="48" customWidth="1"/>
    <col min="2" max="2" width="6.5703125" style="48" customWidth="1"/>
    <col min="3" max="3" width="60.42578125" style="48" customWidth="1"/>
    <col min="4" max="4" width="27.42578125" style="48" customWidth="1"/>
    <col min="5" max="5" width="24.42578125" style="48" bestFit="1" customWidth="1"/>
    <col min="6" max="6" width="19.28515625" style="48" customWidth="1"/>
    <col min="7" max="7" width="22.85546875" style="48" customWidth="1"/>
    <col min="8" max="8" width="19.85546875" style="48" customWidth="1"/>
    <col min="9" max="9" width="14.42578125" style="48" bestFit="1" customWidth="1"/>
    <col min="10" max="10" width="15.5703125" style="48" bestFit="1" customWidth="1"/>
    <col min="11" max="16384" width="11.42578125" style="48"/>
  </cols>
  <sheetData>
    <row r="1" spans="1:10" x14ac:dyDescent="0.2">
      <c r="A1" s="47"/>
      <c r="B1" s="47"/>
      <c r="C1" s="47"/>
    </row>
    <row r="2" spans="1:10" ht="15.75" x14ac:dyDescent="0.25">
      <c r="A2" s="47"/>
      <c r="B2" s="175" t="s">
        <v>26</v>
      </c>
      <c r="C2" s="176"/>
      <c r="D2" s="176"/>
      <c r="E2" s="176"/>
      <c r="F2" s="176"/>
      <c r="G2" s="176"/>
      <c r="H2" s="176"/>
      <c r="I2" s="177"/>
    </row>
    <row r="3" spans="1:10" ht="15.75" x14ac:dyDescent="0.25">
      <c r="A3" s="47"/>
      <c r="B3" s="178" t="s">
        <v>114</v>
      </c>
      <c r="C3" s="179"/>
      <c r="D3" s="179"/>
      <c r="E3" s="179"/>
      <c r="F3" s="179"/>
      <c r="G3" s="179"/>
      <c r="H3" s="179"/>
      <c r="I3" s="180"/>
    </row>
    <row r="4" spans="1:10" ht="15.75" x14ac:dyDescent="0.25">
      <c r="A4" s="47"/>
      <c r="B4" s="178" t="s">
        <v>115</v>
      </c>
      <c r="C4" s="179"/>
      <c r="D4" s="179"/>
      <c r="E4" s="179"/>
      <c r="F4" s="179"/>
      <c r="G4" s="179"/>
      <c r="H4" s="179"/>
      <c r="I4" s="180"/>
    </row>
    <row r="5" spans="1:10" ht="15.75" x14ac:dyDescent="0.25">
      <c r="A5" s="47"/>
      <c r="B5" s="178" t="s">
        <v>201</v>
      </c>
      <c r="C5" s="179"/>
      <c r="D5" s="179"/>
      <c r="E5" s="179"/>
      <c r="F5" s="179"/>
      <c r="G5" s="179"/>
      <c r="H5" s="179"/>
      <c r="I5" s="180"/>
    </row>
    <row r="6" spans="1:10" ht="18.75" customHeight="1" x14ac:dyDescent="0.25">
      <c r="A6" s="47"/>
      <c r="B6" s="72"/>
      <c r="C6" s="73"/>
      <c r="D6" s="73"/>
      <c r="E6" s="73"/>
      <c r="F6" s="73"/>
      <c r="G6" s="73"/>
      <c r="H6" s="73"/>
      <c r="I6" s="74"/>
    </row>
    <row r="7" spans="1:10" ht="15" customHeight="1" x14ac:dyDescent="0.25">
      <c r="A7" s="47"/>
      <c r="B7" s="75"/>
      <c r="C7" s="76"/>
      <c r="D7" s="76"/>
      <c r="E7" s="76"/>
      <c r="F7" s="76"/>
      <c r="G7" s="76"/>
      <c r="H7" s="76"/>
      <c r="I7" s="77"/>
    </row>
    <row r="8" spans="1:10" x14ac:dyDescent="0.2">
      <c r="A8" s="47"/>
      <c r="B8" s="47"/>
      <c r="C8" s="49"/>
    </row>
    <row r="9" spans="1:10" x14ac:dyDescent="0.2">
      <c r="A9" s="47"/>
      <c r="B9" s="181" t="s">
        <v>116</v>
      </c>
      <c r="C9" s="182"/>
      <c r="D9" s="187" t="s">
        <v>117</v>
      </c>
      <c r="E9" s="187"/>
      <c r="F9" s="187"/>
      <c r="G9" s="187"/>
      <c r="H9" s="188"/>
      <c r="I9" s="189" t="s">
        <v>118</v>
      </c>
    </row>
    <row r="10" spans="1:10" x14ac:dyDescent="0.2">
      <c r="B10" s="183"/>
      <c r="C10" s="184"/>
      <c r="D10" s="190" t="s">
        <v>119</v>
      </c>
      <c r="E10" s="191" t="s">
        <v>120</v>
      </c>
      <c r="F10" s="174" t="s">
        <v>121</v>
      </c>
      <c r="G10" s="174" t="s">
        <v>21</v>
      </c>
      <c r="H10" s="174" t="s">
        <v>23</v>
      </c>
      <c r="I10" s="174"/>
    </row>
    <row r="11" spans="1:10" x14ac:dyDescent="0.2">
      <c r="B11" s="183"/>
      <c r="C11" s="184"/>
      <c r="D11" s="190"/>
      <c r="E11" s="191"/>
      <c r="F11" s="174"/>
      <c r="G11" s="174"/>
      <c r="H11" s="174"/>
      <c r="I11" s="174"/>
    </row>
    <row r="12" spans="1:10" x14ac:dyDescent="0.2">
      <c r="B12" s="185"/>
      <c r="C12" s="186"/>
      <c r="D12" s="50">
        <v>1</v>
      </c>
      <c r="E12" s="51">
        <v>2</v>
      </c>
      <c r="F12" s="51" t="s">
        <v>122</v>
      </c>
      <c r="G12" s="51">
        <v>4</v>
      </c>
      <c r="H12" s="51">
        <v>5</v>
      </c>
      <c r="I12" s="52" t="s">
        <v>123</v>
      </c>
    </row>
    <row r="13" spans="1:10" x14ac:dyDescent="0.2">
      <c r="B13" s="53"/>
      <c r="C13" s="54"/>
      <c r="D13" s="63"/>
      <c r="E13" s="63"/>
      <c r="F13" s="63"/>
      <c r="G13" s="64"/>
      <c r="H13" s="63"/>
      <c r="I13" s="65"/>
    </row>
    <row r="14" spans="1:10" x14ac:dyDescent="0.2">
      <c r="B14" s="55"/>
      <c r="C14" s="62" t="s">
        <v>125</v>
      </c>
      <c r="D14" s="66">
        <v>228570165.15000001</v>
      </c>
      <c r="E14" s="66">
        <v>0</v>
      </c>
      <c r="F14" s="66">
        <v>228570165.15000001</v>
      </c>
      <c r="G14" s="67">
        <v>131205236.47999999</v>
      </c>
      <c r="H14" s="66">
        <v>130165825.15000002</v>
      </c>
      <c r="I14" s="68">
        <v>97364928.670000017</v>
      </c>
      <c r="J14" s="137"/>
    </row>
    <row r="15" spans="1:10" x14ac:dyDescent="0.2">
      <c r="B15" s="55"/>
      <c r="C15" s="57"/>
      <c r="D15" s="69"/>
      <c r="E15" s="69"/>
      <c r="F15" s="69"/>
      <c r="G15" s="70"/>
      <c r="H15" s="69"/>
      <c r="I15" s="71"/>
    </row>
    <row r="16" spans="1:10" x14ac:dyDescent="0.2">
      <c r="B16" s="55"/>
      <c r="C16" s="56"/>
      <c r="D16" s="69"/>
      <c r="E16" s="69"/>
      <c r="F16" s="69"/>
      <c r="G16" s="70"/>
      <c r="H16" s="69"/>
      <c r="I16" s="71"/>
    </row>
    <row r="17" spans="2:9" x14ac:dyDescent="0.2">
      <c r="B17" s="55"/>
      <c r="C17" s="56"/>
      <c r="D17" s="69"/>
      <c r="E17" s="69"/>
      <c r="F17" s="69"/>
      <c r="G17" s="70"/>
      <c r="H17" s="69"/>
      <c r="I17" s="71"/>
    </row>
    <row r="18" spans="2:9" x14ac:dyDescent="0.2">
      <c r="B18" s="55"/>
      <c r="C18" s="56"/>
      <c r="D18" s="69"/>
      <c r="E18" s="69"/>
      <c r="F18" s="69"/>
      <c r="G18" s="70"/>
      <c r="H18" s="69"/>
      <c r="I18" s="71"/>
    </row>
    <row r="19" spans="2:9" x14ac:dyDescent="0.2">
      <c r="B19" s="55"/>
      <c r="C19" s="58"/>
      <c r="D19" s="69"/>
      <c r="E19" s="69"/>
      <c r="F19" s="69"/>
      <c r="G19" s="70"/>
      <c r="H19" s="69"/>
      <c r="I19" s="71"/>
    </row>
    <row r="20" spans="2:9" x14ac:dyDescent="0.2">
      <c r="B20" s="55"/>
      <c r="C20" s="58"/>
      <c r="D20" s="69"/>
      <c r="E20" s="69"/>
      <c r="F20" s="69"/>
      <c r="G20" s="70"/>
      <c r="H20" s="69"/>
      <c r="I20" s="71"/>
    </row>
    <row r="21" spans="2:9" x14ac:dyDescent="0.2">
      <c r="B21" s="55"/>
      <c r="C21" s="59"/>
      <c r="D21" s="69"/>
      <c r="E21" s="69"/>
      <c r="F21" s="69"/>
      <c r="G21" s="70"/>
      <c r="H21" s="69"/>
      <c r="I21" s="71"/>
    </row>
    <row r="22" spans="2:9" x14ac:dyDescent="0.2">
      <c r="B22" s="55"/>
      <c r="D22" s="69"/>
      <c r="E22" s="69"/>
      <c r="F22" s="69"/>
      <c r="G22" s="70"/>
      <c r="H22" s="69"/>
      <c r="I22" s="71"/>
    </row>
    <row r="23" spans="2:9" x14ac:dyDescent="0.2">
      <c r="B23" s="60"/>
      <c r="C23" s="61" t="s">
        <v>124</v>
      </c>
      <c r="D23" s="81">
        <v>228570165.15000001</v>
      </c>
      <c r="E23" s="81">
        <v>0</v>
      </c>
      <c r="F23" s="81">
        <v>228570165.15000001</v>
      </c>
      <c r="G23" s="81">
        <v>131205236.47999999</v>
      </c>
      <c r="H23" s="81">
        <v>130165825.15000002</v>
      </c>
      <c r="I23" s="81">
        <v>97364928.670000017</v>
      </c>
    </row>
    <row r="24" spans="2:9" x14ac:dyDescent="0.2">
      <c r="D24" s="137"/>
      <c r="F24" s="141"/>
      <c r="G24" s="141"/>
      <c r="H24" s="137"/>
    </row>
    <row r="25" spans="2:9" x14ac:dyDescent="0.2">
      <c r="F25" s="141"/>
      <c r="G25" s="141"/>
    </row>
    <row r="26" spans="2:9" x14ac:dyDescent="0.2">
      <c r="F26" s="143"/>
      <c r="G26" s="143"/>
    </row>
    <row r="27" spans="2:9" x14ac:dyDescent="0.2">
      <c r="F27" s="143"/>
      <c r="G27" s="143"/>
    </row>
    <row r="28" spans="2:9" ht="15" x14ac:dyDescent="0.25">
      <c r="C28" s="161" t="s">
        <v>202</v>
      </c>
      <c r="D28" s="161"/>
      <c r="E28" s="161"/>
      <c r="F28" s="162"/>
      <c r="G28" s="163"/>
      <c r="H28" s="164"/>
      <c r="I28" s="141"/>
    </row>
    <row r="29" spans="2:9" ht="15" x14ac:dyDescent="0.25">
      <c r="C29" s="165"/>
      <c r="D29" s="165"/>
      <c r="E29" s="165"/>
      <c r="F29" s="166"/>
      <c r="G29" s="163"/>
      <c r="H29" s="161"/>
      <c r="I29" s="137"/>
    </row>
    <row r="30" spans="2:9" ht="15" x14ac:dyDescent="0.25">
      <c r="C30" s="165"/>
      <c r="D30" s="165"/>
      <c r="E30" s="165"/>
      <c r="F30" s="166"/>
      <c r="G30" s="163"/>
      <c r="H30" s="161"/>
    </row>
    <row r="31" spans="2:9" ht="15" x14ac:dyDescent="0.25">
      <c r="C31" s="167" t="s">
        <v>203</v>
      </c>
      <c r="D31" s="168" t="s">
        <v>204</v>
      </c>
      <c r="E31" s="169"/>
      <c r="F31" s="164" t="s">
        <v>205</v>
      </c>
    </row>
    <row r="32" spans="2:9" ht="15" x14ac:dyDescent="0.25">
      <c r="C32" s="167"/>
      <c r="D32" s="168"/>
      <c r="E32" s="169"/>
      <c r="F32" s="164"/>
    </row>
    <row r="33" spans="3:6" ht="15" x14ac:dyDescent="0.25">
      <c r="C33" s="167"/>
      <c r="D33" s="168"/>
      <c r="E33" s="169"/>
      <c r="F33" s="164"/>
    </row>
    <row r="34" spans="3:6" ht="15" x14ac:dyDescent="0.25">
      <c r="C34" s="167"/>
      <c r="D34" s="168"/>
      <c r="E34" s="169"/>
      <c r="F34" s="164"/>
    </row>
    <row r="35" spans="3:6" ht="15" x14ac:dyDescent="0.25">
      <c r="C35" s="168"/>
      <c r="D35" s="167"/>
      <c r="E35" s="170"/>
      <c r="F35" s="168"/>
    </row>
    <row r="36" spans="3:6" ht="15" x14ac:dyDescent="0.25">
      <c r="C36" s="167"/>
      <c r="D36" s="167"/>
      <c r="E36" s="170"/>
      <c r="F36" s="168"/>
    </row>
    <row r="37" spans="3:6" ht="15" x14ac:dyDescent="0.25">
      <c r="C37" s="167" t="s">
        <v>206</v>
      </c>
      <c r="D37" s="167" t="s">
        <v>207</v>
      </c>
      <c r="E37" s="170"/>
      <c r="F37" s="168" t="s">
        <v>208</v>
      </c>
    </row>
    <row r="38" spans="3:6" ht="15" x14ac:dyDescent="0.25">
      <c r="C38" s="167" t="s">
        <v>209</v>
      </c>
      <c r="D38" s="167" t="s">
        <v>210</v>
      </c>
      <c r="E38" s="170"/>
      <c r="F38" s="167" t="s">
        <v>211</v>
      </c>
    </row>
  </sheetData>
  <mergeCells count="12">
    <mergeCell ref="G10:G11"/>
    <mergeCell ref="H10:H11"/>
    <mergeCell ref="B2:I2"/>
    <mergeCell ref="B3:I3"/>
    <mergeCell ref="B4:I4"/>
    <mergeCell ref="B5:I5"/>
    <mergeCell ref="B9:C12"/>
    <mergeCell ref="D9:H9"/>
    <mergeCell ref="I9:I11"/>
    <mergeCell ref="D10:D11"/>
    <mergeCell ref="E10:E11"/>
    <mergeCell ref="F10:F11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9"/>
  <sheetViews>
    <sheetView view="pageBreakPreview" zoomScale="60" zoomScaleNormal="80" workbookViewId="0">
      <pane ySplit="7" topLeftCell="A8" activePane="bottomLeft" state="frozen"/>
      <selection activeCell="F31" sqref="F31"/>
      <selection pane="bottomLeft" activeCell="E22" sqref="E22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47.42578125" style="3" customWidth="1"/>
    <col min="4" max="4" width="27.28515625" style="3" customWidth="1"/>
    <col min="5" max="5" width="23.7109375" style="3" customWidth="1"/>
    <col min="6" max="6" width="18.28515625" style="3" customWidth="1"/>
    <col min="7" max="7" width="24.28515625" style="3" customWidth="1"/>
    <col min="8" max="8" width="24.7109375" style="3" customWidth="1"/>
    <col min="9" max="9" width="24.5703125" style="3" customWidth="1"/>
    <col min="10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92" t="s">
        <v>26</v>
      </c>
      <c r="C2" s="193"/>
      <c r="D2" s="193"/>
      <c r="E2" s="193"/>
      <c r="F2" s="193"/>
      <c r="G2" s="193"/>
      <c r="H2" s="193"/>
      <c r="I2" s="194"/>
    </row>
    <row r="3" spans="1:9" ht="15.75" x14ac:dyDescent="0.25">
      <c r="A3" s="2"/>
      <c r="B3" s="195" t="s">
        <v>114</v>
      </c>
      <c r="C3" s="196"/>
      <c r="D3" s="196"/>
      <c r="E3" s="196"/>
      <c r="F3" s="196"/>
      <c r="G3" s="196"/>
      <c r="H3" s="196"/>
      <c r="I3" s="197"/>
    </row>
    <row r="4" spans="1:9" ht="15.75" x14ac:dyDescent="0.25">
      <c r="A4" s="2"/>
      <c r="B4" s="195" t="s">
        <v>126</v>
      </c>
      <c r="C4" s="196"/>
      <c r="D4" s="196"/>
      <c r="E4" s="196"/>
      <c r="F4" s="196"/>
      <c r="G4" s="196"/>
      <c r="H4" s="196"/>
      <c r="I4" s="197"/>
    </row>
    <row r="5" spans="1:9" ht="15.75" x14ac:dyDescent="0.25">
      <c r="A5" s="2"/>
      <c r="B5" s="195" t="s">
        <v>201</v>
      </c>
      <c r="C5" s="196"/>
      <c r="D5" s="196"/>
      <c r="E5" s="196"/>
      <c r="F5" s="196"/>
      <c r="G5" s="196"/>
      <c r="H5" s="196"/>
      <c r="I5" s="197"/>
    </row>
    <row r="6" spans="1:9" s="5" customFormat="1" ht="16.5" thickBot="1" x14ac:dyDescent="0.3">
      <c r="A6" s="2"/>
      <c r="B6" s="198" t="s">
        <v>27</v>
      </c>
      <c r="C6" s="199"/>
      <c r="D6" s="199"/>
      <c r="E6" s="199"/>
      <c r="F6" s="199"/>
      <c r="G6" s="199"/>
      <c r="H6" s="199"/>
      <c r="I6" s="200"/>
    </row>
    <row r="7" spans="1:9" ht="49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9.75" customHeight="1" x14ac:dyDescent="0.25">
      <c r="A8" s="6"/>
      <c r="B8" s="181" t="s">
        <v>116</v>
      </c>
      <c r="C8" s="182"/>
      <c r="D8" s="187" t="s">
        <v>117</v>
      </c>
      <c r="E8" s="187"/>
      <c r="F8" s="187"/>
      <c r="G8" s="187"/>
      <c r="H8" s="188"/>
      <c r="I8" s="189" t="s">
        <v>118</v>
      </c>
    </row>
    <row r="9" spans="1:9" s="12" customFormat="1" ht="12.75" customHeight="1" x14ac:dyDescent="0.2">
      <c r="A9" s="8"/>
      <c r="B9" s="183"/>
      <c r="C9" s="184"/>
      <c r="D9" s="190" t="s">
        <v>119</v>
      </c>
      <c r="E9" s="191" t="s">
        <v>120</v>
      </c>
      <c r="F9" s="174" t="s">
        <v>121</v>
      </c>
      <c r="G9" s="174" t="s">
        <v>21</v>
      </c>
      <c r="H9" s="174" t="s">
        <v>23</v>
      </c>
      <c r="I9" s="174"/>
    </row>
    <row r="10" spans="1:9" s="12" customFormat="1" ht="12.75" customHeight="1" x14ac:dyDescent="0.2">
      <c r="A10" s="8"/>
      <c r="B10" s="183"/>
      <c r="C10" s="184"/>
      <c r="D10" s="190"/>
      <c r="E10" s="191"/>
      <c r="F10" s="174"/>
      <c r="G10" s="174"/>
      <c r="H10" s="174"/>
      <c r="I10" s="174"/>
    </row>
    <row r="11" spans="1:9" s="16" customFormat="1" ht="27.95" customHeight="1" thickBot="1" x14ac:dyDescent="0.3">
      <c r="A11" s="13"/>
      <c r="B11" s="185"/>
      <c r="C11" s="186"/>
      <c r="D11" s="50">
        <v>1</v>
      </c>
      <c r="E11" s="51">
        <v>2</v>
      </c>
      <c r="F11" s="51" t="s">
        <v>122</v>
      </c>
      <c r="G11" s="51">
        <v>4</v>
      </c>
      <c r="H11" s="51">
        <v>5</v>
      </c>
      <c r="I11" s="52" t="s">
        <v>123</v>
      </c>
    </row>
    <row r="12" spans="1:9" s="16" customFormat="1" ht="27.95" customHeight="1" x14ac:dyDescent="0.25">
      <c r="A12" s="13"/>
      <c r="B12" s="28"/>
      <c r="C12" s="14" t="s">
        <v>33</v>
      </c>
      <c r="D12" s="15">
        <v>223984192</v>
      </c>
      <c r="E12" s="15">
        <v>0</v>
      </c>
      <c r="F12" s="15">
        <v>223984192</v>
      </c>
      <c r="G12" s="15">
        <v>130932189.31000002</v>
      </c>
      <c r="H12" s="15">
        <v>129887516.22000001</v>
      </c>
      <c r="I12" s="22">
        <v>93052002.689999983</v>
      </c>
    </row>
    <row r="13" spans="1:9" s="16" customFormat="1" ht="27.95" customHeight="1" x14ac:dyDescent="0.25">
      <c r="A13" s="13"/>
      <c r="B13" s="29"/>
      <c r="C13" s="23" t="s">
        <v>34</v>
      </c>
      <c r="D13" s="24">
        <v>4585973.1500000004</v>
      </c>
      <c r="E13" s="24">
        <v>0</v>
      </c>
      <c r="F13" s="24">
        <v>4585973.1500000004</v>
      </c>
      <c r="G13" s="24">
        <v>273047.17000000004</v>
      </c>
      <c r="H13" s="24">
        <v>278308.93</v>
      </c>
      <c r="I13" s="25">
        <v>4312925.9800000004</v>
      </c>
    </row>
    <row r="14" spans="1:9" s="16" customFormat="1" ht="27.75" customHeight="1" x14ac:dyDescent="0.25">
      <c r="A14" s="13"/>
      <c r="B14" s="78"/>
      <c r="C14" s="79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25">
        <v>0</v>
      </c>
    </row>
    <row r="15" spans="1:9" ht="27.75" customHeight="1" thickBot="1" x14ac:dyDescent="0.25">
      <c r="A15" s="2"/>
      <c r="B15" s="30"/>
      <c r="C15" s="27" t="s">
        <v>127</v>
      </c>
      <c r="D15" s="21">
        <v>228570165.15000001</v>
      </c>
      <c r="E15" s="21">
        <v>0</v>
      </c>
      <c r="F15" s="21">
        <v>228570165.15000001</v>
      </c>
      <c r="G15" s="21">
        <v>131205236.48000002</v>
      </c>
      <c r="H15" s="21">
        <v>130165825.15000002</v>
      </c>
      <c r="I15" s="21">
        <v>97364928.669999987</v>
      </c>
    </row>
    <row r="16" spans="1:9" x14ac:dyDescent="0.2">
      <c r="A16" s="2"/>
      <c r="B16" s="2"/>
      <c r="C16" s="2"/>
      <c r="D16" s="2"/>
      <c r="E16" s="2"/>
      <c r="F16" s="45"/>
      <c r="G16" s="45"/>
      <c r="H16" s="45"/>
      <c r="I16" s="2"/>
    </row>
    <row r="17" spans="1:9" x14ac:dyDescent="0.2">
      <c r="A17" s="2"/>
      <c r="B17" s="2"/>
      <c r="C17" s="2"/>
      <c r="D17" s="2"/>
      <c r="E17" s="2"/>
      <c r="F17" s="45"/>
      <c r="G17" s="45"/>
      <c r="H17" s="45"/>
      <c r="I17" s="2"/>
    </row>
    <row r="18" spans="1:9" x14ac:dyDescent="0.2">
      <c r="A18" s="2"/>
      <c r="B18" s="2"/>
      <c r="C18" s="2"/>
      <c r="D18" s="2"/>
      <c r="E18" s="2"/>
      <c r="F18" s="45"/>
      <c r="G18" s="45"/>
      <c r="H18" s="2"/>
      <c r="I18" s="2"/>
    </row>
    <row r="19" spans="1:9" ht="15" x14ac:dyDescent="0.25">
      <c r="A19" s="2"/>
      <c r="B19" s="2"/>
      <c r="C19" s="161" t="s">
        <v>202</v>
      </c>
      <c r="D19" s="161"/>
      <c r="E19" s="161"/>
      <c r="F19" s="162"/>
      <c r="G19" s="163"/>
      <c r="H19" s="164"/>
      <c r="I19" s="2"/>
    </row>
    <row r="20" spans="1:9" ht="15" x14ac:dyDescent="0.25">
      <c r="A20" s="2"/>
      <c r="B20" s="2"/>
      <c r="C20" s="165"/>
      <c r="D20" s="165"/>
      <c r="E20" s="165"/>
      <c r="F20" s="166"/>
      <c r="G20" s="163"/>
      <c r="H20" s="161"/>
      <c r="I20" s="2"/>
    </row>
    <row r="21" spans="1:9" ht="15" x14ac:dyDescent="0.25">
      <c r="B21" s="2"/>
      <c r="C21" s="165"/>
      <c r="D21" s="165"/>
      <c r="E21" s="165"/>
      <c r="F21" s="166"/>
      <c r="G21" s="163"/>
      <c r="H21" s="161"/>
      <c r="I21" s="2"/>
    </row>
    <row r="22" spans="1:9" ht="15" x14ac:dyDescent="0.25">
      <c r="C22" s="167" t="s">
        <v>203</v>
      </c>
      <c r="D22" s="168" t="s">
        <v>204</v>
      </c>
      <c r="E22" s="169"/>
      <c r="F22" s="164" t="s">
        <v>205</v>
      </c>
      <c r="H22" s="171"/>
    </row>
    <row r="23" spans="1:9" ht="15" x14ac:dyDescent="0.25">
      <c r="C23" s="167"/>
      <c r="D23" s="168"/>
      <c r="E23" s="169"/>
      <c r="F23" s="164"/>
      <c r="H23" s="171"/>
    </row>
    <row r="24" spans="1:9" ht="15" x14ac:dyDescent="0.25">
      <c r="C24" s="167"/>
      <c r="D24" s="168"/>
      <c r="E24" s="169"/>
      <c r="F24" s="164"/>
      <c r="H24" s="171"/>
    </row>
    <row r="25" spans="1:9" ht="15" x14ac:dyDescent="0.25">
      <c r="C25" s="167"/>
      <c r="D25" s="168"/>
      <c r="E25" s="169"/>
      <c r="F25" s="164"/>
      <c r="H25" s="171"/>
    </row>
    <row r="26" spans="1:9" ht="15" x14ac:dyDescent="0.25">
      <c r="C26" s="168"/>
      <c r="D26" s="167"/>
      <c r="E26" s="170"/>
      <c r="F26" s="168"/>
      <c r="H26" s="172"/>
    </row>
    <row r="27" spans="1:9" ht="15" x14ac:dyDescent="0.25">
      <c r="C27" s="167"/>
      <c r="D27" s="167"/>
      <c r="E27" s="170"/>
      <c r="F27" s="168"/>
      <c r="H27" s="171"/>
    </row>
    <row r="28" spans="1:9" ht="15" x14ac:dyDescent="0.25">
      <c r="C28" s="167" t="s">
        <v>206</v>
      </c>
      <c r="D28" s="167" t="s">
        <v>207</v>
      </c>
      <c r="E28" s="170"/>
      <c r="F28" s="168" t="s">
        <v>208</v>
      </c>
      <c r="H28" s="171"/>
    </row>
    <row r="29" spans="1:9" ht="15" x14ac:dyDescent="0.25">
      <c r="C29" s="167" t="s">
        <v>209</v>
      </c>
      <c r="D29" s="167" t="s">
        <v>210</v>
      </c>
      <c r="E29" s="170"/>
      <c r="F29" s="167" t="s">
        <v>211</v>
      </c>
      <c r="H29" s="165"/>
    </row>
  </sheetData>
  <mergeCells count="13">
    <mergeCell ref="B8:C11"/>
    <mergeCell ref="D8:H8"/>
    <mergeCell ref="I8:I10"/>
    <mergeCell ref="D9:D10"/>
    <mergeCell ref="E9:E10"/>
    <mergeCell ref="F9:F10"/>
    <mergeCell ref="G9:G10"/>
    <mergeCell ref="H9:H10"/>
    <mergeCell ref="B2:I2"/>
    <mergeCell ref="B3:I3"/>
    <mergeCell ref="B4:I4"/>
    <mergeCell ref="B5:I5"/>
    <mergeCell ref="B6:I6"/>
  </mergeCells>
  <printOptions horizontalCentered="1" verticalCentered="1"/>
  <pageMargins left="0.55118110236220474" right="0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99"/>
  <sheetViews>
    <sheetView tabSelected="1" view="pageBreakPreview" topLeftCell="B1" zoomScale="60" zoomScaleNormal="80" workbookViewId="0">
      <selection activeCell="F21" sqref="F21"/>
    </sheetView>
  </sheetViews>
  <sheetFormatPr baseColWidth="10" defaultColWidth="11.42578125" defaultRowHeight="12.75" x14ac:dyDescent="0.2"/>
  <cols>
    <col min="1" max="1" width="3.42578125" style="3" customWidth="1"/>
    <col min="2" max="2" width="4.42578125" style="3" customWidth="1"/>
    <col min="3" max="3" width="46" style="3" customWidth="1"/>
    <col min="4" max="4" width="31" style="3" customWidth="1"/>
    <col min="5" max="5" width="30.7109375" style="3" customWidth="1"/>
    <col min="6" max="6" width="20.7109375" style="3" customWidth="1"/>
    <col min="7" max="7" width="23.140625" style="3" customWidth="1"/>
    <col min="8" max="8" width="24.7109375" style="3" customWidth="1"/>
    <col min="9" max="9" width="22.85546875" style="3" customWidth="1"/>
    <col min="10" max="10" width="4" style="3" hidden="1" customWidth="1"/>
    <col min="11" max="11" width="14.5703125" style="3" hidden="1" customWidth="1"/>
    <col min="12" max="12" width="12" style="3" hidden="1" customWidth="1"/>
    <col min="13" max="13" width="14.5703125" style="3" hidden="1" customWidth="1"/>
    <col min="14" max="14" width="15.7109375" style="3" hidden="1" customWidth="1"/>
    <col min="15" max="15" width="16.42578125" style="3" hidden="1" customWidth="1"/>
    <col min="16" max="16" width="17" style="3" hidden="1" customWidth="1"/>
    <col min="17" max="17" width="12" style="3" bestFit="1" customWidth="1"/>
    <col min="18" max="18" width="11.42578125" style="3" customWidth="1"/>
    <col min="19" max="16384" width="11.42578125" style="3"/>
  </cols>
  <sheetData>
    <row r="1" spans="1:16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6" ht="15.75" x14ac:dyDescent="0.25">
      <c r="A2" s="2"/>
      <c r="B2" s="192" t="s">
        <v>26</v>
      </c>
      <c r="C2" s="193"/>
      <c r="D2" s="193"/>
      <c r="E2" s="193"/>
      <c r="F2" s="193"/>
      <c r="G2" s="193"/>
      <c r="H2" s="193"/>
      <c r="I2" s="194"/>
    </row>
    <row r="3" spans="1:16" ht="15.75" x14ac:dyDescent="0.25">
      <c r="A3" s="2"/>
      <c r="B3" s="195" t="s">
        <v>114</v>
      </c>
      <c r="C3" s="196"/>
      <c r="D3" s="196"/>
      <c r="E3" s="196"/>
      <c r="F3" s="196"/>
      <c r="G3" s="196"/>
      <c r="H3" s="196"/>
      <c r="I3" s="197"/>
    </row>
    <row r="4" spans="1:16" ht="15.75" x14ac:dyDescent="0.25">
      <c r="A4" s="2"/>
      <c r="B4" s="195" t="s">
        <v>128</v>
      </c>
      <c r="C4" s="196"/>
      <c r="D4" s="196"/>
      <c r="E4" s="196"/>
      <c r="F4" s="196"/>
      <c r="G4" s="196"/>
      <c r="H4" s="196"/>
      <c r="I4" s="197"/>
    </row>
    <row r="5" spans="1:16" ht="16.5" thickBot="1" x14ac:dyDescent="0.3">
      <c r="A5" s="2"/>
      <c r="B5" s="198" t="s">
        <v>201</v>
      </c>
      <c r="C5" s="199"/>
      <c r="D5" s="199"/>
      <c r="E5" s="199"/>
      <c r="F5" s="199"/>
      <c r="G5" s="199"/>
      <c r="H5" s="199"/>
      <c r="I5" s="200"/>
    </row>
    <row r="6" spans="1:16" s="5" customFormat="1" x14ac:dyDescent="0.2">
      <c r="A6" s="2"/>
      <c r="B6" s="2"/>
      <c r="C6" s="2"/>
      <c r="D6" s="4"/>
      <c r="E6" s="4"/>
      <c r="F6" s="4"/>
      <c r="G6" s="4"/>
      <c r="H6" s="2"/>
      <c r="I6" s="2"/>
    </row>
    <row r="7" spans="1:16" ht="33.75" customHeight="1" x14ac:dyDescent="0.2">
      <c r="A7" s="2"/>
      <c r="B7" s="181" t="s">
        <v>116</v>
      </c>
      <c r="C7" s="182"/>
      <c r="D7" s="187" t="s">
        <v>117</v>
      </c>
      <c r="E7" s="187"/>
      <c r="F7" s="187"/>
      <c r="G7" s="187"/>
      <c r="H7" s="188"/>
      <c r="I7" s="189" t="s">
        <v>118</v>
      </c>
      <c r="N7" s="144"/>
    </row>
    <row r="8" spans="1:16" ht="29.25" customHeight="1" x14ac:dyDescent="0.2">
      <c r="A8" s="2"/>
      <c r="B8" s="183"/>
      <c r="C8" s="184"/>
      <c r="D8" s="190" t="s">
        <v>119</v>
      </c>
      <c r="E8" s="191" t="s">
        <v>120</v>
      </c>
      <c r="F8" s="174" t="s">
        <v>121</v>
      </c>
      <c r="G8" s="174" t="s">
        <v>21</v>
      </c>
      <c r="H8" s="174" t="s">
        <v>23</v>
      </c>
      <c r="I8" s="174"/>
      <c r="N8" s="174" t="s">
        <v>22</v>
      </c>
      <c r="O8" s="174" t="s">
        <v>181</v>
      </c>
    </row>
    <row r="9" spans="1:16" ht="36.75" customHeight="1" x14ac:dyDescent="0.2">
      <c r="A9" s="2"/>
      <c r="B9" s="183"/>
      <c r="C9" s="184"/>
      <c r="D9" s="190"/>
      <c r="E9" s="191"/>
      <c r="F9" s="174"/>
      <c r="G9" s="174"/>
      <c r="H9" s="174"/>
      <c r="I9" s="174"/>
      <c r="N9" s="174"/>
      <c r="O9" s="174"/>
    </row>
    <row r="10" spans="1:16" s="7" customFormat="1" ht="27" customHeight="1" x14ac:dyDescent="0.25">
      <c r="A10" s="6"/>
      <c r="B10" s="185"/>
      <c r="C10" s="186"/>
      <c r="D10" s="50">
        <v>1</v>
      </c>
      <c r="E10" s="51">
        <v>2</v>
      </c>
      <c r="F10" s="51" t="s">
        <v>122</v>
      </c>
      <c r="G10" s="51">
        <v>4</v>
      </c>
      <c r="H10" s="51">
        <v>5</v>
      </c>
      <c r="I10" s="52" t="s">
        <v>123</v>
      </c>
      <c r="K10" s="147"/>
      <c r="N10" s="51">
        <v>4</v>
      </c>
      <c r="O10" s="51">
        <v>4</v>
      </c>
    </row>
    <row r="11" spans="1:16" s="12" customFormat="1" ht="13.5" thickBot="1" x14ac:dyDescent="0.25">
      <c r="A11" s="8"/>
      <c r="B11" s="9"/>
      <c r="C11" s="9"/>
      <c r="D11" s="10"/>
      <c r="E11" s="10"/>
      <c r="F11" s="10"/>
      <c r="G11" s="10"/>
      <c r="H11" s="11"/>
      <c r="I11" s="11"/>
      <c r="N11" s="10"/>
      <c r="O11" s="10"/>
    </row>
    <row r="12" spans="1:16" s="16" customFormat="1" ht="24.95" customHeight="1" x14ac:dyDescent="0.25">
      <c r="A12" s="13"/>
      <c r="B12" s="205" t="s">
        <v>0</v>
      </c>
      <c r="C12" s="206"/>
      <c r="D12" s="44">
        <v>213829420</v>
      </c>
      <c r="E12" s="44">
        <v>0</v>
      </c>
      <c r="F12" s="44">
        <v>213829420</v>
      </c>
      <c r="G12" s="44">
        <v>96619575.219999999</v>
      </c>
      <c r="H12" s="44">
        <v>96619575.219999999</v>
      </c>
      <c r="I12" s="22">
        <v>117209844.78</v>
      </c>
      <c r="K12" s="138">
        <f>+G12-H12</f>
        <v>0</v>
      </c>
      <c r="L12" s="136"/>
      <c r="N12" s="44" t="e">
        <f>SUM(N13:N19)</f>
        <v>#REF!</v>
      </c>
      <c r="O12" s="44" t="e">
        <f>SUM(O13:O19)</f>
        <v>#REF!</v>
      </c>
      <c r="P12" s="136" t="e">
        <f>+N12-G12</f>
        <v>#REF!</v>
      </c>
    </row>
    <row r="13" spans="1:16" s="16" customFormat="1" ht="25.5" x14ac:dyDescent="0.25">
      <c r="A13" s="13"/>
      <c r="B13" s="37"/>
      <c r="C13" s="20" t="s">
        <v>67</v>
      </c>
      <c r="D13" s="24">
        <v>105965132</v>
      </c>
      <c r="E13" s="24">
        <v>0</v>
      </c>
      <c r="F13" s="17">
        <v>105965132</v>
      </c>
      <c r="G13" s="24">
        <v>57707881.060000002</v>
      </c>
      <c r="H13" s="24">
        <v>57707881.060000002</v>
      </c>
      <c r="I13" s="25">
        <v>48257250.939999998</v>
      </c>
      <c r="K13" s="136">
        <f>+G13-H13</f>
        <v>0</v>
      </c>
      <c r="N13" s="24" t="e">
        <f>VLOOKUP("8.2.4.1.1000.1000.0000.0000.000.000                             ",BD,63,FALSE)</f>
        <v>#REF!</v>
      </c>
      <c r="O13" s="24" t="e">
        <f>+F13-N13</f>
        <v>#REF!</v>
      </c>
      <c r="P13" s="136" t="e">
        <f>+N13-G13</f>
        <v>#REF!</v>
      </c>
    </row>
    <row r="14" spans="1:16" s="16" customFormat="1" ht="25.5" x14ac:dyDescent="0.25">
      <c r="A14" s="13"/>
      <c r="B14" s="37"/>
      <c r="C14" s="20" t="s">
        <v>68</v>
      </c>
      <c r="D14" s="24">
        <v>13284</v>
      </c>
      <c r="E14" s="24">
        <v>0</v>
      </c>
      <c r="F14" s="17">
        <v>13284</v>
      </c>
      <c r="G14" s="24">
        <v>0</v>
      </c>
      <c r="H14" s="24">
        <v>0</v>
      </c>
      <c r="I14" s="25">
        <v>13284</v>
      </c>
      <c r="K14" s="136">
        <f t="shared" ref="K14:K19" si="0">+G14-H14</f>
        <v>0</v>
      </c>
      <c r="N14" s="24" t="e">
        <f>VLOOKUP("8.2.4.1.1000.2000.0000.0000.000.000                             ",BD,63,FALSE)</f>
        <v>#REF!</v>
      </c>
      <c r="O14" s="24" t="e">
        <f t="shared" ref="O14:O39" si="1">+F14-N14</f>
        <v>#REF!</v>
      </c>
      <c r="P14" s="136" t="e">
        <f t="shared" ref="P14:P52" si="2">+N14-G14</f>
        <v>#REF!</v>
      </c>
    </row>
    <row r="15" spans="1:16" s="16" customFormat="1" ht="24.95" customHeight="1" x14ac:dyDescent="0.25">
      <c r="A15" s="13"/>
      <c r="B15" s="37"/>
      <c r="C15" s="20" t="s">
        <v>1</v>
      </c>
      <c r="D15" s="24">
        <v>68010430</v>
      </c>
      <c r="E15" s="24">
        <v>0</v>
      </c>
      <c r="F15" s="17">
        <v>68010430</v>
      </c>
      <c r="G15" s="24">
        <v>21620483.230000004</v>
      </c>
      <c r="H15" s="24">
        <v>21620483.230000004</v>
      </c>
      <c r="I15" s="25">
        <v>46389946.769999996</v>
      </c>
      <c r="K15" s="136">
        <f t="shared" si="0"/>
        <v>0</v>
      </c>
      <c r="N15" s="24" t="e">
        <f>VLOOKUP("8.2.4.1.1000.3000.0000.0000.000.000                             ",BD,63,FALSE)</f>
        <v>#REF!</v>
      </c>
      <c r="O15" s="24" t="e">
        <f t="shared" si="1"/>
        <v>#REF!</v>
      </c>
      <c r="P15" s="136" t="e">
        <f t="shared" si="2"/>
        <v>#REF!</v>
      </c>
    </row>
    <row r="16" spans="1:16" s="16" customFormat="1" ht="24.95" customHeight="1" x14ac:dyDescent="0.25">
      <c r="A16" s="13"/>
      <c r="B16" s="37"/>
      <c r="C16" s="20" t="s">
        <v>2</v>
      </c>
      <c r="D16" s="24">
        <v>29385560</v>
      </c>
      <c r="E16" s="24">
        <v>0</v>
      </c>
      <c r="F16" s="17">
        <v>29385560</v>
      </c>
      <c r="G16" s="24">
        <v>14410017.959999999</v>
      </c>
      <c r="H16" s="24">
        <v>14410017.959999999</v>
      </c>
      <c r="I16" s="25">
        <v>14975542.040000001</v>
      </c>
      <c r="K16" s="136">
        <f t="shared" si="0"/>
        <v>0</v>
      </c>
      <c r="N16" s="24" t="e">
        <f>VLOOKUP("8.2.4.1.1000.4000.0000.0000.000.000                             ",BD,63,FALSE)</f>
        <v>#REF!</v>
      </c>
      <c r="O16" s="24" t="e">
        <f t="shared" si="1"/>
        <v>#REF!</v>
      </c>
      <c r="P16" s="136" t="e">
        <f t="shared" si="2"/>
        <v>#REF!</v>
      </c>
    </row>
    <row r="17" spans="1:17" s="16" customFormat="1" ht="24.95" customHeight="1" x14ac:dyDescent="0.25">
      <c r="A17" s="13"/>
      <c r="B17" s="37"/>
      <c r="C17" s="20" t="s">
        <v>3</v>
      </c>
      <c r="D17" s="24">
        <v>1891638</v>
      </c>
      <c r="E17" s="24">
        <v>0</v>
      </c>
      <c r="F17" s="17">
        <v>1891638</v>
      </c>
      <c r="G17" s="24">
        <v>1707606.2000000002</v>
      </c>
      <c r="H17" s="24">
        <v>1707606.2000000002</v>
      </c>
      <c r="I17" s="25">
        <v>184031.79999999981</v>
      </c>
      <c r="K17" s="136">
        <f t="shared" si="0"/>
        <v>0</v>
      </c>
      <c r="N17" s="24" t="e">
        <f>VLOOKUP("8.2.4.1.1000.5000.0000.0000.000.000                             ",BD,63,FALSE)</f>
        <v>#REF!</v>
      </c>
      <c r="O17" s="24" t="e">
        <f t="shared" si="1"/>
        <v>#REF!</v>
      </c>
      <c r="P17" s="136" t="e">
        <f t="shared" si="2"/>
        <v>#REF!</v>
      </c>
    </row>
    <row r="18" spans="1:17" s="16" customFormat="1" ht="24.95" customHeight="1" x14ac:dyDescent="0.25">
      <c r="A18" s="13"/>
      <c r="B18" s="37"/>
      <c r="C18" s="20" t="s">
        <v>4</v>
      </c>
      <c r="D18" s="24">
        <v>6161944</v>
      </c>
      <c r="E18" s="24">
        <v>0</v>
      </c>
      <c r="F18" s="17">
        <v>6161944</v>
      </c>
      <c r="G18" s="24">
        <v>0</v>
      </c>
      <c r="H18" s="24">
        <v>0</v>
      </c>
      <c r="I18" s="25">
        <v>6161944</v>
      </c>
      <c r="K18" s="136">
        <f t="shared" si="0"/>
        <v>0</v>
      </c>
      <c r="N18" s="24" t="e">
        <f>VLOOKUP("8.2.4.1.1000.6000.0000.0000.000.000                             ",BD,63,FALSE)</f>
        <v>#REF!</v>
      </c>
      <c r="O18" s="24" t="e">
        <f t="shared" si="1"/>
        <v>#REF!</v>
      </c>
      <c r="P18" s="136" t="e">
        <f t="shared" si="2"/>
        <v>#REF!</v>
      </c>
    </row>
    <row r="19" spans="1:17" s="16" customFormat="1" ht="24.95" customHeight="1" x14ac:dyDescent="0.25">
      <c r="A19" s="13"/>
      <c r="B19" s="37"/>
      <c r="C19" s="20" t="s">
        <v>5</v>
      </c>
      <c r="D19" s="24">
        <v>2401432</v>
      </c>
      <c r="E19" s="24">
        <v>0</v>
      </c>
      <c r="F19" s="17">
        <v>2401432</v>
      </c>
      <c r="G19" s="24">
        <v>1173586.7699999998</v>
      </c>
      <c r="H19" s="24">
        <v>1173586.7699999998</v>
      </c>
      <c r="I19" s="25">
        <v>1227845.2300000002</v>
      </c>
      <c r="K19" s="136">
        <f t="shared" si="0"/>
        <v>0</v>
      </c>
      <c r="N19" s="24" t="e">
        <f>VLOOKUP("8.2.4.1.1000.7000.0000.0000.000.000                             ",BD,63,FALSE)</f>
        <v>#REF!</v>
      </c>
      <c r="O19" s="24" t="e">
        <f t="shared" si="1"/>
        <v>#REF!</v>
      </c>
      <c r="P19" s="136" t="e">
        <f t="shared" si="2"/>
        <v>#REF!</v>
      </c>
    </row>
    <row r="20" spans="1:17" s="16" customFormat="1" ht="24.95" customHeight="1" x14ac:dyDescent="0.25">
      <c r="A20" s="13"/>
      <c r="B20" s="201" t="s">
        <v>6</v>
      </c>
      <c r="C20" s="202"/>
      <c r="D20" s="43">
        <v>2987122</v>
      </c>
      <c r="E20" s="43">
        <v>0</v>
      </c>
      <c r="F20" s="17">
        <v>2987122</v>
      </c>
      <c r="G20" s="43">
        <v>8690881.8399999999</v>
      </c>
      <c r="H20" s="43">
        <v>8575514.6099999994</v>
      </c>
      <c r="I20" s="46">
        <v>-5703759.8399999999</v>
      </c>
      <c r="K20" s="138">
        <f>+G20-H20</f>
        <v>115367.23000000045</v>
      </c>
      <c r="N20" s="43" t="e">
        <f>SUM(N21:N29)</f>
        <v>#REF!</v>
      </c>
      <c r="O20" s="43" t="e">
        <f>SUM(O21:O29)</f>
        <v>#REF!</v>
      </c>
      <c r="P20" s="136" t="e">
        <f t="shared" si="2"/>
        <v>#REF!</v>
      </c>
      <c r="Q20" s="136"/>
    </row>
    <row r="21" spans="1:17" s="16" customFormat="1" ht="25.5" x14ac:dyDescent="0.25">
      <c r="A21" s="13"/>
      <c r="B21" s="37"/>
      <c r="C21" s="20" t="s">
        <v>69</v>
      </c>
      <c r="D21" s="17">
        <v>1329474</v>
      </c>
      <c r="E21" s="17">
        <v>0</v>
      </c>
      <c r="F21" s="17">
        <v>1329474</v>
      </c>
      <c r="G21" s="17">
        <v>5226966.63</v>
      </c>
      <c r="H21" s="17">
        <v>5176953.21</v>
      </c>
      <c r="I21" s="25">
        <v>-3897492.63</v>
      </c>
      <c r="K21" s="136">
        <f t="shared" ref="K21:K29" si="3">+G21-H21</f>
        <v>50013.419999999925</v>
      </c>
      <c r="L21" s="16">
        <v>1</v>
      </c>
      <c r="M21" s="136">
        <f>10116686.17+83.38</f>
        <v>10116769.550000001</v>
      </c>
      <c r="N21" s="17" t="e">
        <f>VLOOKUP("8.2.4.1.2000.1000.0000.0000.000.000                             ",BD,63,FALSE)</f>
        <v>#REF!</v>
      </c>
      <c r="O21" s="24" t="e">
        <f t="shared" si="1"/>
        <v>#REF!</v>
      </c>
      <c r="P21" s="136" t="e">
        <f t="shared" si="2"/>
        <v>#REF!</v>
      </c>
    </row>
    <row r="22" spans="1:17" s="16" customFormat="1" ht="24.95" customHeight="1" x14ac:dyDescent="0.25">
      <c r="A22" s="13"/>
      <c r="B22" s="37"/>
      <c r="C22" s="20" t="s">
        <v>7</v>
      </c>
      <c r="D22" s="17">
        <v>542644</v>
      </c>
      <c r="E22" s="17">
        <v>0</v>
      </c>
      <c r="F22" s="17">
        <v>542644</v>
      </c>
      <c r="G22" s="17">
        <v>746260.82000000007</v>
      </c>
      <c r="H22" s="17">
        <v>731337.42</v>
      </c>
      <c r="I22" s="25">
        <v>-203616.82000000007</v>
      </c>
      <c r="K22" s="136">
        <f t="shared" si="3"/>
        <v>14923.400000000023</v>
      </c>
      <c r="L22" s="16">
        <v>1</v>
      </c>
      <c r="N22" s="17" t="e">
        <f>VLOOKUP("8.2.4.1.2000.2000.0000.0000.000.000                             ",BD,63,FALSE)</f>
        <v>#REF!</v>
      </c>
      <c r="O22" s="24" t="e">
        <f t="shared" si="1"/>
        <v>#REF!</v>
      </c>
      <c r="P22" s="136" t="e">
        <f t="shared" si="2"/>
        <v>#REF!</v>
      </c>
    </row>
    <row r="23" spans="1:17" s="16" customFormat="1" ht="25.5" x14ac:dyDescent="0.25">
      <c r="A23" s="13"/>
      <c r="B23" s="37"/>
      <c r="C23" s="20" t="s">
        <v>70</v>
      </c>
      <c r="D23" s="17">
        <v>7594</v>
      </c>
      <c r="E23" s="17">
        <v>0</v>
      </c>
      <c r="F23" s="17">
        <v>7594</v>
      </c>
      <c r="G23" s="17">
        <v>7913.51</v>
      </c>
      <c r="H23" s="17">
        <v>7913.51</v>
      </c>
      <c r="I23" s="25">
        <v>-319.51000000000022</v>
      </c>
      <c r="K23" s="136">
        <f t="shared" si="3"/>
        <v>0</v>
      </c>
      <c r="L23" s="16">
        <v>1</v>
      </c>
      <c r="N23" s="17" t="e">
        <f>VLOOKUP("8.2.4.1.2000.3000.0000.0000.000.000                             ",BD,63,FALSE)</f>
        <v>#REF!</v>
      </c>
      <c r="O23" s="24" t="e">
        <f t="shared" si="1"/>
        <v>#REF!</v>
      </c>
      <c r="P23" s="136" t="e">
        <f t="shared" si="2"/>
        <v>#REF!</v>
      </c>
    </row>
    <row r="24" spans="1:17" s="16" customFormat="1" ht="25.5" x14ac:dyDescent="0.25">
      <c r="A24" s="13"/>
      <c r="B24" s="37"/>
      <c r="C24" s="20" t="s">
        <v>71</v>
      </c>
      <c r="D24" s="17">
        <v>18042</v>
      </c>
      <c r="E24" s="17">
        <v>0</v>
      </c>
      <c r="F24" s="17">
        <v>18042</v>
      </c>
      <c r="G24" s="17">
        <v>123653.84999999999</v>
      </c>
      <c r="H24" s="17">
        <v>123653.85</v>
      </c>
      <c r="I24" s="25">
        <v>-105611.84999999999</v>
      </c>
      <c r="K24" s="136">
        <f t="shared" si="3"/>
        <v>0</v>
      </c>
      <c r="L24" s="16">
        <v>1</v>
      </c>
      <c r="N24" s="17" t="e">
        <f>VLOOKUP("8.2.4.1.2000.4000.0000.0000.000.000                             ",BD,63,FALSE)</f>
        <v>#REF!</v>
      </c>
      <c r="O24" s="24" t="e">
        <f t="shared" si="1"/>
        <v>#REF!</v>
      </c>
      <c r="P24" s="136" t="e">
        <f t="shared" si="2"/>
        <v>#REF!</v>
      </c>
    </row>
    <row r="25" spans="1:17" s="16" customFormat="1" ht="25.5" x14ac:dyDescent="0.25">
      <c r="A25" s="13"/>
      <c r="B25" s="37"/>
      <c r="C25" s="20" t="s">
        <v>72</v>
      </c>
      <c r="D25" s="17">
        <v>308534</v>
      </c>
      <c r="E25" s="17">
        <v>0</v>
      </c>
      <c r="F25" s="17">
        <v>308534</v>
      </c>
      <c r="G25" s="17">
        <v>590867.82999999996</v>
      </c>
      <c r="H25" s="17">
        <v>590867.83000000007</v>
      </c>
      <c r="I25" s="25">
        <v>-282333.82999999996</v>
      </c>
      <c r="K25" s="136">
        <f t="shared" si="3"/>
        <v>0</v>
      </c>
      <c r="L25" s="16">
        <v>1</v>
      </c>
      <c r="N25" s="17" t="e">
        <f>VLOOKUP("8.2.4.1.2000.5000.0000.0000.000.000                             ",BD,63,FALSE)</f>
        <v>#REF!</v>
      </c>
      <c r="O25" s="24" t="e">
        <f t="shared" si="1"/>
        <v>#REF!</v>
      </c>
      <c r="P25" s="136" t="e">
        <f t="shared" si="2"/>
        <v>#REF!</v>
      </c>
    </row>
    <row r="26" spans="1:17" s="16" customFormat="1" ht="24.95" customHeight="1" x14ac:dyDescent="0.25">
      <c r="A26" s="13"/>
      <c r="B26" s="37"/>
      <c r="C26" s="20" t="s">
        <v>8</v>
      </c>
      <c r="D26" s="17">
        <v>352398</v>
      </c>
      <c r="E26" s="17">
        <v>0</v>
      </c>
      <c r="F26" s="17">
        <v>352398</v>
      </c>
      <c r="G26" s="17">
        <v>1219910.57</v>
      </c>
      <c r="H26" s="17">
        <v>1219910.5699999998</v>
      </c>
      <c r="I26" s="25">
        <v>-867512.57000000007</v>
      </c>
      <c r="K26" s="136">
        <f t="shared" si="3"/>
        <v>0</v>
      </c>
      <c r="N26" s="17" t="e">
        <f>VLOOKUP("8.2.4.1.2000.6000.0000.0000.000.000                             ",BD,63,FALSE)</f>
        <v>#REF!</v>
      </c>
      <c r="O26" s="24" t="e">
        <f t="shared" si="1"/>
        <v>#REF!</v>
      </c>
      <c r="P26" s="136" t="e">
        <f t="shared" si="2"/>
        <v>#REF!</v>
      </c>
    </row>
    <row r="27" spans="1:17" s="16" customFormat="1" ht="25.5" x14ac:dyDescent="0.25">
      <c r="A27" s="13"/>
      <c r="B27" s="37"/>
      <c r="C27" s="20" t="s">
        <v>73</v>
      </c>
      <c r="D27" s="17">
        <v>133922</v>
      </c>
      <c r="E27" s="17">
        <v>0</v>
      </c>
      <c r="F27" s="17">
        <v>133922</v>
      </c>
      <c r="G27" s="17">
        <v>471141.19999999995</v>
      </c>
      <c r="H27" s="17">
        <v>447796.2</v>
      </c>
      <c r="I27" s="25">
        <v>-337219.19999999995</v>
      </c>
      <c r="K27" s="136">
        <f t="shared" si="3"/>
        <v>23344.999999999942</v>
      </c>
      <c r="L27" s="16">
        <v>1</v>
      </c>
      <c r="N27" s="17" t="e">
        <f>VLOOKUP("8.2.4.1.2000.7000.0000.0000.000.000                             ",BD,63,FALSE)</f>
        <v>#REF!</v>
      </c>
      <c r="O27" s="24" t="e">
        <f t="shared" si="1"/>
        <v>#REF!</v>
      </c>
      <c r="P27" s="136" t="e">
        <f t="shared" si="2"/>
        <v>#REF!</v>
      </c>
    </row>
    <row r="28" spans="1:17" s="16" customFormat="1" ht="24.95" customHeight="1" x14ac:dyDescent="0.25">
      <c r="A28" s="13"/>
      <c r="B28" s="37"/>
      <c r="C28" s="20" t="s">
        <v>74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25">
        <v>0</v>
      </c>
      <c r="K28" s="136">
        <f t="shared" si="3"/>
        <v>0</v>
      </c>
      <c r="N28" s="17" t="e">
        <f>VLOOKUP("8.2.4.1.2000.8000.0000.0000.000.000                             ",BD,63,FALSE)</f>
        <v>#REF!</v>
      </c>
      <c r="O28" s="24" t="e">
        <f t="shared" si="1"/>
        <v>#REF!</v>
      </c>
      <c r="P28" s="136" t="e">
        <f t="shared" si="2"/>
        <v>#REF!</v>
      </c>
    </row>
    <row r="29" spans="1:17" s="16" customFormat="1" ht="19.5" customHeight="1" x14ac:dyDescent="0.25">
      <c r="A29" s="13"/>
      <c r="B29" s="37"/>
      <c r="C29" s="20" t="s">
        <v>75</v>
      </c>
      <c r="D29" s="17">
        <v>294514</v>
      </c>
      <c r="E29" s="17">
        <v>0</v>
      </c>
      <c r="F29" s="17">
        <v>294514</v>
      </c>
      <c r="G29" s="17">
        <v>304167.43</v>
      </c>
      <c r="H29" s="17">
        <v>277082.02</v>
      </c>
      <c r="I29" s="25">
        <v>-9653.429999999993</v>
      </c>
      <c r="K29" s="136">
        <f t="shared" si="3"/>
        <v>27085.409999999974</v>
      </c>
      <c r="L29" s="16">
        <v>1</v>
      </c>
      <c r="N29" s="17" t="e">
        <f>VLOOKUP("8.2.4.1.2000.9000.0000.0000.000.000                             ",BD,63,FALSE)</f>
        <v>#REF!</v>
      </c>
      <c r="O29" s="24" t="e">
        <f t="shared" si="1"/>
        <v>#REF!</v>
      </c>
      <c r="P29" s="136" t="e">
        <f t="shared" si="2"/>
        <v>#REF!</v>
      </c>
    </row>
    <row r="30" spans="1:17" s="16" customFormat="1" ht="24.95" customHeight="1" x14ac:dyDescent="0.25">
      <c r="A30" s="13"/>
      <c r="B30" s="201" t="s">
        <v>9</v>
      </c>
      <c r="C30" s="202"/>
      <c r="D30" s="43">
        <v>7167650</v>
      </c>
      <c r="E30" s="43">
        <v>0</v>
      </c>
      <c r="F30" s="17">
        <v>7167650</v>
      </c>
      <c r="G30" s="43">
        <v>25621732.25</v>
      </c>
      <c r="H30" s="43">
        <v>24692426.390000001</v>
      </c>
      <c r="I30" s="25">
        <v>-18454082.25</v>
      </c>
      <c r="K30" s="138">
        <f>+G30-H30</f>
        <v>929305.8599999994</v>
      </c>
      <c r="M30" s="136"/>
      <c r="N30" s="43" t="e">
        <f>SUM(N31:N39)</f>
        <v>#REF!</v>
      </c>
      <c r="O30" s="43" t="e">
        <f>SUM(O31:O39)</f>
        <v>#REF!</v>
      </c>
      <c r="P30" s="136" t="e">
        <f t="shared" si="2"/>
        <v>#REF!</v>
      </c>
      <c r="Q30" s="136"/>
    </row>
    <row r="31" spans="1:17" s="16" customFormat="1" ht="24.95" customHeight="1" x14ac:dyDescent="0.25">
      <c r="A31" s="13"/>
      <c r="B31" s="37"/>
      <c r="C31" s="20" t="s">
        <v>10</v>
      </c>
      <c r="D31" s="17">
        <v>1114600</v>
      </c>
      <c r="E31" s="17">
        <v>0</v>
      </c>
      <c r="F31" s="17">
        <v>1114600</v>
      </c>
      <c r="G31" s="17">
        <v>3582407.09</v>
      </c>
      <c r="H31" s="17">
        <v>3453266.09</v>
      </c>
      <c r="I31" s="25">
        <v>-2467807.09</v>
      </c>
      <c r="K31" s="136">
        <f t="shared" ref="K31:K39" si="4">+G31-H31</f>
        <v>129141</v>
      </c>
      <c r="N31" s="17" t="e">
        <f>VLOOKUP("8.2.4.1.3000.1000.0000.0000.000.000                             ",BD,63,FALSE)</f>
        <v>#REF!</v>
      </c>
      <c r="O31" s="24" t="e">
        <f t="shared" si="1"/>
        <v>#REF!</v>
      </c>
      <c r="P31" s="136" t="e">
        <f t="shared" si="2"/>
        <v>#REF!</v>
      </c>
    </row>
    <row r="32" spans="1:17" s="16" customFormat="1" ht="24.95" customHeight="1" x14ac:dyDescent="0.25">
      <c r="A32" s="13"/>
      <c r="B32" s="37"/>
      <c r="C32" s="20" t="s">
        <v>11</v>
      </c>
      <c r="D32" s="17">
        <v>562976</v>
      </c>
      <c r="E32" s="17">
        <v>0</v>
      </c>
      <c r="F32" s="17">
        <v>562976</v>
      </c>
      <c r="G32" s="17">
        <v>575931.30000000005</v>
      </c>
      <c r="H32" s="17">
        <v>549831.30000000005</v>
      </c>
      <c r="I32" s="25">
        <v>-12955.300000000047</v>
      </c>
      <c r="K32" s="136">
        <f t="shared" si="4"/>
        <v>26100</v>
      </c>
      <c r="L32" s="16">
        <v>1</v>
      </c>
      <c r="N32" s="17" t="e">
        <f>VLOOKUP("8.2.4.1.3000.2000.0000.0000.000.000                             ",BD,63,FALSE)</f>
        <v>#REF!</v>
      </c>
      <c r="O32" s="24" t="e">
        <f t="shared" si="1"/>
        <v>#REF!</v>
      </c>
      <c r="P32" s="136" t="e">
        <f t="shared" si="2"/>
        <v>#REF!</v>
      </c>
    </row>
    <row r="33" spans="1:16" s="16" customFormat="1" ht="25.5" x14ac:dyDescent="0.25">
      <c r="A33" s="13"/>
      <c r="B33" s="37"/>
      <c r="C33" s="20" t="s">
        <v>76</v>
      </c>
      <c r="D33" s="17">
        <v>2135210</v>
      </c>
      <c r="E33" s="17">
        <v>0</v>
      </c>
      <c r="F33" s="17">
        <v>2135210</v>
      </c>
      <c r="G33" s="17">
        <v>2293414.7200000002</v>
      </c>
      <c r="H33" s="17">
        <v>2049714.9799999997</v>
      </c>
      <c r="I33" s="25">
        <v>-158204.7200000002</v>
      </c>
      <c r="K33" s="136">
        <f t="shared" si="4"/>
        <v>243699.74000000046</v>
      </c>
      <c r="L33" s="16">
        <v>1</v>
      </c>
      <c r="N33" s="17" t="e">
        <f>VLOOKUP("8.2.4.1.3000.3000.0000.0000.000.000                             ",BD,63,FALSE)</f>
        <v>#REF!</v>
      </c>
      <c r="O33" s="24" t="e">
        <f t="shared" si="1"/>
        <v>#REF!</v>
      </c>
      <c r="P33" s="136" t="e">
        <f t="shared" si="2"/>
        <v>#REF!</v>
      </c>
    </row>
    <row r="34" spans="1:16" s="16" customFormat="1" ht="22.5" customHeight="1" x14ac:dyDescent="0.25">
      <c r="A34" s="13"/>
      <c r="B34" s="37"/>
      <c r="C34" s="20" t="s">
        <v>12</v>
      </c>
      <c r="D34" s="17">
        <v>25458</v>
      </c>
      <c r="E34" s="17">
        <v>0</v>
      </c>
      <c r="F34" s="17">
        <v>25458</v>
      </c>
      <c r="G34" s="17">
        <v>279474.12</v>
      </c>
      <c r="H34" s="17">
        <v>271957.32</v>
      </c>
      <c r="I34" s="25">
        <v>-254016.12</v>
      </c>
      <c r="K34" s="136">
        <f t="shared" si="4"/>
        <v>7516.7999999999884</v>
      </c>
      <c r="L34" s="16">
        <v>1</v>
      </c>
      <c r="N34" s="17" t="e">
        <f>VLOOKUP("8.2.4.1.3000.4000.0000.0000.000.000                             ",BD,63,FALSE)</f>
        <v>#REF!</v>
      </c>
      <c r="O34" s="24" t="e">
        <f t="shared" si="1"/>
        <v>#REF!</v>
      </c>
      <c r="P34" s="136" t="e">
        <f t="shared" si="2"/>
        <v>#REF!</v>
      </c>
    </row>
    <row r="35" spans="1:16" s="16" customFormat="1" ht="25.5" x14ac:dyDescent="0.25">
      <c r="A35" s="13"/>
      <c r="B35" s="37"/>
      <c r="C35" s="20" t="s">
        <v>77</v>
      </c>
      <c r="D35" s="17">
        <v>1454662</v>
      </c>
      <c r="E35" s="17">
        <v>0</v>
      </c>
      <c r="F35" s="17">
        <v>1454662</v>
      </c>
      <c r="G35" s="17">
        <v>7984105.9699999997</v>
      </c>
      <c r="H35" s="17">
        <v>7526551.6199999992</v>
      </c>
      <c r="I35" s="25">
        <v>-6529443.9699999997</v>
      </c>
      <c r="K35" s="136">
        <f t="shared" si="4"/>
        <v>457554.35000000056</v>
      </c>
      <c r="L35" s="16">
        <v>3</v>
      </c>
      <c r="N35" s="17" t="e">
        <f>VLOOKUP("8.2.4.1.3000.5000.0000.0000.000.000                             ",BD,63,FALSE)</f>
        <v>#REF!</v>
      </c>
      <c r="O35" s="24" t="e">
        <f t="shared" si="1"/>
        <v>#REF!</v>
      </c>
      <c r="P35" s="136" t="e">
        <f t="shared" si="2"/>
        <v>#REF!</v>
      </c>
    </row>
    <row r="36" spans="1:16" s="16" customFormat="1" ht="22.5" customHeight="1" x14ac:dyDescent="0.25">
      <c r="A36" s="13"/>
      <c r="B36" s="37"/>
      <c r="C36" s="20" t="s">
        <v>78</v>
      </c>
      <c r="D36" s="17">
        <v>146216</v>
      </c>
      <c r="E36" s="17">
        <v>0</v>
      </c>
      <c r="F36" s="17">
        <v>146216</v>
      </c>
      <c r="G36" s="17">
        <v>393967.32</v>
      </c>
      <c r="H36" s="17">
        <v>393967.32</v>
      </c>
      <c r="I36" s="25">
        <v>-247751.32</v>
      </c>
      <c r="K36" s="136">
        <f t="shared" si="4"/>
        <v>0</v>
      </c>
      <c r="N36" s="17" t="e">
        <f>VLOOKUP("8.2.4.1.3000.6000.0000.0000.000.000                             ",BD,63,FALSE)</f>
        <v>#REF!</v>
      </c>
      <c r="O36" s="24" t="e">
        <f t="shared" si="1"/>
        <v>#REF!</v>
      </c>
      <c r="P36" s="136" t="e">
        <f t="shared" si="2"/>
        <v>#REF!</v>
      </c>
    </row>
    <row r="37" spans="1:16" s="16" customFormat="1" ht="24.95" customHeight="1" x14ac:dyDescent="0.25">
      <c r="A37" s="13"/>
      <c r="B37" s="37"/>
      <c r="C37" s="20" t="s">
        <v>13</v>
      </c>
      <c r="D37" s="17">
        <v>348778</v>
      </c>
      <c r="E37" s="17">
        <v>0</v>
      </c>
      <c r="F37" s="17">
        <v>348778</v>
      </c>
      <c r="G37" s="17">
        <v>2859959.82</v>
      </c>
      <c r="H37" s="17">
        <v>2809508.82</v>
      </c>
      <c r="I37" s="25">
        <v>-2511181.8199999998</v>
      </c>
      <c r="K37" s="136">
        <f t="shared" si="4"/>
        <v>50451</v>
      </c>
      <c r="L37" s="16">
        <v>2</v>
      </c>
      <c r="N37" s="17" t="e">
        <f>VLOOKUP("8.2.4.1.3000.7000.0000.0000.000.000                             ",BD,63,FALSE)</f>
        <v>#REF!</v>
      </c>
      <c r="O37" s="24" t="e">
        <f t="shared" si="1"/>
        <v>#REF!</v>
      </c>
      <c r="P37" s="136" t="e">
        <f t="shared" si="2"/>
        <v>#REF!</v>
      </c>
    </row>
    <row r="38" spans="1:16" s="16" customFormat="1" ht="24.95" customHeight="1" x14ac:dyDescent="0.25">
      <c r="A38" s="13"/>
      <c r="B38" s="37"/>
      <c r="C38" s="20" t="s">
        <v>14</v>
      </c>
      <c r="D38" s="17">
        <v>897898</v>
      </c>
      <c r="E38" s="17">
        <v>0</v>
      </c>
      <c r="F38" s="17">
        <v>897898</v>
      </c>
      <c r="G38" s="17">
        <v>4624868.33</v>
      </c>
      <c r="H38" s="17">
        <v>4610025.3600000003</v>
      </c>
      <c r="I38" s="25">
        <v>-3726970.33</v>
      </c>
      <c r="K38" s="136">
        <f t="shared" si="4"/>
        <v>14842.969999999739</v>
      </c>
      <c r="N38" s="17" t="e">
        <f>VLOOKUP("8.2.4.1.3000.8000.0000.0000.000.000                             ",BD,63,FALSE)</f>
        <v>#REF!</v>
      </c>
      <c r="O38" s="24" t="e">
        <f t="shared" si="1"/>
        <v>#REF!</v>
      </c>
      <c r="P38" s="136" t="e">
        <f t="shared" si="2"/>
        <v>#REF!</v>
      </c>
    </row>
    <row r="39" spans="1:16" s="16" customFormat="1" ht="24.95" customHeight="1" x14ac:dyDescent="0.25">
      <c r="A39" s="13"/>
      <c r="B39" s="37"/>
      <c r="C39" s="20" t="s">
        <v>15</v>
      </c>
      <c r="D39" s="17">
        <v>481852</v>
      </c>
      <c r="E39" s="17">
        <v>0</v>
      </c>
      <c r="F39" s="17">
        <v>481852</v>
      </c>
      <c r="G39" s="17">
        <v>3027603.58</v>
      </c>
      <c r="H39" s="17">
        <v>3027603.58</v>
      </c>
      <c r="I39" s="25">
        <v>-2545751.58</v>
      </c>
      <c r="K39" s="136">
        <f t="shared" si="4"/>
        <v>0</v>
      </c>
      <c r="N39" s="17" t="e">
        <f>VLOOKUP("8.2.4.1.3000.9000.0000.0000.000.000                             ",BD,63,FALSE)</f>
        <v>#REF!</v>
      </c>
      <c r="O39" s="24" t="e">
        <f t="shared" si="1"/>
        <v>#REF!</v>
      </c>
      <c r="P39" s="136" t="e">
        <f t="shared" si="2"/>
        <v>#REF!</v>
      </c>
    </row>
    <row r="40" spans="1:16" s="16" customFormat="1" ht="24.95" hidden="1" customHeight="1" x14ac:dyDescent="0.25">
      <c r="A40" s="13"/>
      <c r="B40" s="201" t="s">
        <v>28</v>
      </c>
      <c r="C40" s="202"/>
      <c r="D40" s="17"/>
      <c r="E40" s="17"/>
      <c r="F40" s="17">
        <v>0</v>
      </c>
      <c r="G40" s="17"/>
      <c r="H40" s="17"/>
      <c r="I40" s="25">
        <v>0</v>
      </c>
      <c r="N40" s="17"/>
      <c r="O40" s="17"/>
      <c r="P40" s="136">
        <f t="shared" si="2"/>
        <v>0</v>
      </c>
    </row>
    <row r="41" spans="1:16" s="16" customFormat="1" ht="25.5" hidden="1" customHeight="1" x14ac:dyDescent="0.25">
      <c r="A41" s="13"/>
      <c r="B41" s="39"/>
      <c r="C41" s="42" t="s">
        <v>79</v>
      </c>
      <c r="D41" s="17"/>
      <c r="E41" s="17"/>
      <c r="F41" s="17">
        <v>0</v>
      </c>
      <c r="G41" s="17"/>
      <c r="H41" s="17"/>
      <c r="I41" s="25">
        <v>0</v>
      </c>
      <c r="N41" s="17"/>
      <c r="O41" s="17"/>
      <c r="P41" s="136">
        <f t="shared" si="2"/>
        <v>0</v>
      </c>
    </row>
    <row r="42" spans="1:16" s="16" customFormat="1" ht="24.95" hidden="1" customHeight="1" x14ac:dyDescent="0.25">
      <c r="A42" s="13"/>
      <c r="B42" s="39"/>
      <c r="C42" s="42" t="s">
        <v>80</v>
      </c>
      <c r="D42" s="17"/>
      <c r="E42" s="17"/>
      <c r="F42" s="17">
        <v>0</v>
      </c>
      <c r="G42" s="17"/>
      <c r="H42" s="17"/>
      <c r="I42" s="25">
        <v>0</v>
      </c>
      <c r="N42" s="17"/>
      <c r="O42" s="17"/>
      <c r="P42" s="136">
        <f t="shared" si="2"/>
        <v>0</v>
      </c>
    </row>
    <row r="43" spans="1:16" s="16" customFormat="1" ht="24.95" hidden="1" customHeight="1" x14ac:dyDescent="0.25">
      <c r="A43" s="13"/>
      <c r="B43" s="39"/>
      <c r="C43" s="42" t="s">
        <v>81</v>
      </c>
      <c r="D43" s="17"/>
      <c r="E43" s="17"/>
      <c r="F43" s="17">
        <v>0</v>
      </c>
      <c r="G43" s="17"/>
      <c r="H43" s="17"/>
      <c r="I43" s="25">
        <v>0</v>
      </c>
      <c r="N43" s="17"/>
      <c r="O43" s="17"/>
      <c r="P43" s="136">
        <f t="shared" si="2"/>
        <v>0</v>
      </c>
    </row>
    <row r="44" spans="1:16" s="16" customFormat="1" ht="24.95" hidden="1" customHeight="1" x14ac:dyDescent="0.25">
      <c r="A44" s="13"/>
      <c r="B44" s="39"/>
      <c r="C44" s="42" t="s">
        <v>82</v>
      </c>
      <c r="D44" s="17"/>
      <c r="E44" s="17"/>
      <c r="F44" s="17">
        <v>0</v>
      </c>
      <c r="G44" s="17"/>
      <c r="H44" s="17"/>
      <c r="I44" s="25">
        <v>0</v>
      </c>
      <c r="N44" s="17"/>
      <c r="O44" s="17"/>
      <c r="P44" s="136">
        <f t="shared" si="2"/>
        <v>0</v>
      </c>
    </row>
    <row r="45" spans="1:16" s="16" customFormat="1" ht="24.95" hidden="1" customHeight="1" x14ac:dyDescent="0.25">
      <c r="A45" s="13"/>
      <c r="B45" s="39"/>
      <c r="C45" s="42" t="s">
        <v>83</v>
      </c>
      <c r="D45" s="17"/>
      <c r="E45" s="17"/>
      <c r="F45" s="17">
        <v>0</v>
      </c>
      <c r="G45" s="17"/>
      <c r="H45" s="17"/>
      <c r="I45" s="25">
        <v>0</v>
      </c>
      <c r="N45" s="17"/>
      <c r="O45" s="17"/>
      <c r="P45" s="136">
        <f t="shared" si="2"/>
        <v>0</v>
      </c>
    </row>
    <row r="46" spans="1:16" s="16" customFormat="1" ht="25.5" hidden="1" customHeight="1" x14ac:dyDescent="0.25">
      <c r="A46" s="13"/>
      <c r="B46" s="39"/>
      <c r="C46" s="42" t="s">
        <v>84</v>
      </c>
      <c r="D46" s="17"/>
      <c r="E46" s="17"/>
      <c r="F46" s="17">
        <v>0</v>
      </c>
      <c r="G46" s="17"/>
      <c r="H46" s="17"/>
      <c r="I46" s="25">
        <v>0</v>
      </c>
      <c r="N46" s="17"/>
      <c r="O46" s="17"/>
      <c r="P46" s="136">
        <f t="shared" si="2"/>
        <v>0</v>
      </c>
    </row>
    <row r="47" spans="1:16" s="16" customFormat="1" ht="24.95" hidden="1" customHeight="1" x14ac:dyDescent="0.25">
      <c r="A47" s="13"/>
      <c r="B47" s="39"/>
      <c r="C47" s="42" t="s">
        <v>85</v>
      </c>
      <c r="D47" s="17"/>
      <c r="E47" s="17"/>
      <c r="F47" s="17">
        <v>0</v>
      </c>
      <c r="G47" s="17"/>
      <c r="H47" s="17"/>
      <c r="I47" s="25">
        <v>0</v>
      </c>
      <c r="N47" s="17"/>
      <c r="O47" s="17"/>
      <c r="P47" s="136">
        <f t="shared" si="2"/>
        <v>0</v>
      </c>
    </row>
    <row r="48" spans="1:16" s="16" customFormat="1" ht="24.95" hidden="1" customHeight="1" x14ac:dyDescent="0.25">
      <c r="A48" s="13"/>
      <c r="B48" s="39"/>
      <c r="C48" s="42" t="s">
        <v>86</v>
      </c>
      <c r="D48" s="17"/>
      <c r="E48" s="17"/>
      <c r="F48" s="17">
        <v>0</v>
      </c>
      <c r="G48" s="17"/>
      <c r="H48" s="17"/>
      <c r="I48" s="25">
        <v>0</v>
      </c>
      <c r="N48" s="17"/>
      <c r="O48" s="17"/>
      <c r="P48" s="136">
        <f t="shared" si="2"/>
        <v>0</v>
      </c>
    </row>
    <row r="49" spans="1:17" s="16" customFormat="1" ht="24.95" hidden="1" customHeight="1" x14ac:dyDescent="0.25">
      <c r="A49" s="13"/>
      <c r="B49" s="39"/>
      <c r="C49" s="42" t="s">
        <v>87</v>
      </c>
      <c r="D49" s="17"/>
      <c r="E49" s="17"/>
      <c r="F49" s="17">
        <v>0</v>
      </c>
      <c r="G49" s="17"/>
      <c r="H49" s="17"/>
      <c r="I49" s="25">
        <v>0</v>
      </c>
      <c r="N49" s="17"/>
      <c r="O49" s="17"/>
      <c r="P49" s="136">
        <f t="shared" si="2"/>
        <v>0</v>
      </c>
    </row>
    <row r="50" spans="1:17" s="16" customFormat="1" ht="24.95" customHeight="1" x14ac:dyDescent="0.25">
      <c r="A50" s="13"/>
      <c r="B50" s="201" t="s">
        <v>16</v>
      </c>
      <c r="C50" s="202"/>
      <c r="D50" s="43">
        <v>4585973.1500000004</v>
      </c>
      <c r="E50" s="43">
        <v>0</v>
      </c>
      <c r="F50" s="17">
        <v>4585973.1500000004</v>
      </c>
      <c r="G50" s="43">
        <v>273047.17</v>
      </c>
      <c r="H50" s="43">
        <v>278308.93</v>
      </c>
      <c r="I50" s="25">
        <v>4312925.9800000004</v>
      </c>
      <c r="K50" s="138">
        <f>+G50-H50</f>
        <v>-5261.7600000000093</v>
      </c>
      <c r="N50" s="43" t="e">
        <f>SUM(N51:N59)</f>
        <v>#REF!</v>
      </c>
      <c r="O50" s="43" t="e">
        <f>SUM(O51:O59)</f>
        <v>#REF!</v>
      </c>
      <c r="P50" s="136" t="e">
        <f>+N50-G50</f>
        <v>#REF!</v>
      </c>
      <c r="Q50" s="136"/>
    </row>
    <row r="51" spans="1:17" s="16" customFormat="1" ht="24.95" customHeight="1" x14ac:dyDescent="0.25">
      <c r="A51" s="13"/>
      <c r="B51" s="39"/>
      <c r="C51" s="42" t="s">
        <v>88</v>
      </c>
      <c r="D51" s="17">
        <v>1970250</v>
      </c>
      <c r="E51" s="17">
        <v>0</v>
      </c>
      <c r="F51" s="17">
        <v>1970250</v>
      </c>
      <c r="G51" s="17">
        <v>21225.09</v>
      </c>
      <c r="H51" s="17">
        <v>26486.85</v>
      </c>
      <c r="I51" s="25">
        <v>1949024.91</v>
      </c>
      <c r="K51" s="136">
        <f t="shared" ref="K51:K52" si="5">+G51-H51</f>
        <v>-5261.7599999999984</v>
      </c>
      <c r="L51" s="16">
        <v>3</v>
      </c>
      <c r="N51" s="17" t="e">
        <f>VLOOKUP("8.2.4.3.1000.0000.0000.0000.000.000                             ",BD,63,FALSE)</f>
        <v>#REF!</v>
      </c>
      <c r="O51" s="24" t="e">
        <f t="shared" ref="O51:O52" si="6">+F51-N51</f>
        <v>#REF!</v>
      </c>
      <c r="P51" s="136" t="e">
        <f t="shared" si="2"/>
        <v>#REF!</v>
      </c>
    </row>
    <row r="52" spans="1:17" s="16" customFormat="1" ht="24.95" customHeight="1" x14ac:dyDescent="0.25">
      <c r="A52" s="13"/>
      <c r="B52" s="39"/>
      <c r="C52" s="42" t="s">
        <v>17</v>
      </c>
      <c r="D52" s="17">
        <v>650130</v>
      </c>
      <c r="E52" s="17">
        <v>0</v>
      </c>
      <c r="F52" s="17">
        <v>650130</v>
      </c>
      <c r="G52" s="17">
        <v>4210.8</v>
      </c>
      <c r="H52" s="17">
        <v>4210.8</v>
      </c>
      <c r="I52" s="25">
        <v>645919.19999999995</v>
      </c>
      <c r="K52" s="136">
        <f t="shared" si="5"/>
        <v>0</v>
      </c>
      <c r="N52" s="17" t="e">
        <f>VLOOKUP("8.2.4.3.2000.0000.0000.0000.000.000                             ",BD,63,FALSE)</f>
        <v>#REF!</v>
      </c>
      <c r="O52" s="24" t="e">
        <f t="shared" si="6"/>
        <v>#REF!</v>
      </c>
      <c r="P52" s="136" t="e">
        <f t="shared" si="2"/>
        <v>#REF!</v>
      </c>
    </row>
    <row r="53" spans="1:17" s="16" customFormat="1" ht="24.95" customHeight="1" x14ac:dyDescent="0.25">
      <c r="A53" s="13"/>
      <c r="B53" s="39"/>
      <c r="C53" s="42" t="s">
        <v>89</v>
      </c>
      <c r="D53" s="17">
        <v>0</v>
      </c>
      <c r="E53" s="17">
        <v>0</v>
      </c>
      <c r="F53" s="17">
        <v>0</v>
      </c>
      <c r="G53" s="17">
        <v>216511.68</v>
      </c>
      <c r="H53" s="17">
        <v>216511.68</v>
      </c>
      <c r="I53" s="25">
        <v>-216511.68</v>
      </c>
      <c r="K53" s="136">
        <f t="shared" ref="K53:K59" si="7">+G53-H53</f>
        <v>0</v>
      </c>
      <c r="N53" s="17" t="e">
        <f>VLOOKUP("8.2.4.3.3000.0000.0000.0000.000.000                             ",BD,63,FALSE)</f>
        <v>#REF!</v>
      </c>
      <c r="O53" s="24" t="e">
        <f t="shared" ref="O53:O59" si="8">+F53-N53</f>
        <v>#REF!</v>
      </c>
      <c r="P53" s="136" t="e">
        <f t="shared" ref="P53:P84" si="9">+N53-G53</f>
        <v>#REF!</v>
      </c>
    </row>
    <row r="54" spans="1:17" s="16" customFormat="1" ht="24.95" customHeight="1" x14ac:dyDescent="0.25">
      <c r="A54" s="13"/>
      <c r="B54" s="39"/>
      <c r="C54" s="42" t="s">
        <v>90</v>
      </c>
      <c r="D54" s="17">
        <v>585750.5</v>
      </c>
      <c r="E54" s="17">
        <v>0</v>
      </c>
      <c r="F54" s="17">
        <v>585750.5</v>
      </c>
      <c r="G54" s="17">
        <v>0</v>
      </c>
      <c r="H54" s="17">
        <v>0</v>
      </c>
      <c r="I54" s="25">
        <v>585750.5</v>
      </c>
      <c r="K54" s="136">
        <f t="shared" si="7"/>
        <v>0</v>
      </c>
      <c r="N54" s="17" t="e">
        <f>VLOOKUP("8.2.4.3.4000.0000.0000.0000.000.000                             ",BD,63,FALSE)</f>
        <v>#REF!</v>
      </c>
      <c r="O54" s="24" t="e">
        <f t="shared" si="8"/>
        <v>#REF!</v>
      </c>
      <c r="P54" s="136" t="e">
        <f t="shared" si="9"/>
        <v>#REF!</v>
      </c>
    </row>
    <row r="55" spans="1:17" s="16" customFormat="1" ht="24.95" customHeight="1" x14ac:dyDescent="0.25">
      <c r="A55" s="13"/>
      <c r="B55" s="39"/>
      <c r="C55" s="42" t="s">
        <v>91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25">
        <v>0</v>
      </c>
      <c r="K55" s="136">
        <f t="shared" si="7"/>
        <v>0</v>
      </c>
      <c r="N55" s="17" t="e">
        <f>VLOOKUP("8.2.4.3.5000.0000.0000.0000.000.000                             ",BD,63,FALSE)</f>
        <v>#REF!</v>
      </c>
      <c r="O55" s="24" t="e">
        <f t="shared" si="8"/>
        <v>#REF!</v>
      </c>
      <c r="P55" s="136" t="e">
        <f t="shared" si="9"/>
        <v>#REF!</v>
      </c>
    </row>
    <row r="56" spans="1:17" s="16" customFormat="1" ht="24.95" customHeight="1" x14ac:dyDescent="0.25">
      <c r="A56" s="13"/>
      <c r="B56" s="39"/>
      <c r="C56" s="42" t="s">
        <v>18</v>
      </c>
      <c r="D56" s="17">
        <v>750939.5</v>
      </c>
      <c r="E56" s="17">
        <v>0</v>
      </c>
      <c r="F56" s="17">
        <v>750939.5</v>
      </c>
      <c r="G56" s="17">
        <v>23037.599999999999</v>
      </c>
      <c r="H56" s="17">
        <v>23037.599999999999</v>
      </c>
      <c r="I56" s="25">
        <v>727901.9</v>
      </c>
      <c r="K56" s="136">
        <f t="shared" si="7"/>
        <v>0</v>
      </c>
      <c r="N56" s="17" t="e">
        <f>VLOOKUP("8.2.4.3.6000.0000.0000.0000.000.000                             ",BD,63,FALSE)</f>
        <v>#REF!</v>
      </c>
      <c r="O56" s="24" t="e">
        <f t="shared" si="8"/>
        <v>#REF!</v>
      </c>
      <c r="P56" s="136" t="e">
        <f t="shared" si="9"/>
        <v>#REF!</v>
      </c>
    </row>
    <row r="57" spans="1:17" s="16" customFormat="1" ht="24.95" customHeight="1" x14ac:dyDescent="0.25">
      <c r="A57" s="13"/>
      <c r="B57" s="39"/>
      <c r="C57" s="42" t="s">
        <v>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25">
        <v>0</v>
      </c>
      <c r="K57" s="136">
        <f t="shared" si="7"/>
        <v>0</v>
      </c>
      <c r="N57" s="17" t="e">
        <f>VLOOKUP("8.2.4.3.7000.0000.0000.0000.000.000                             ",BD,63,FALSE)</f>
        <v>#REF!</v>
      </c>
      <c r="O57" s="24" t="e">
        <f t="shared" si="8"/>
        <v>#REF!</v>
      </c>
      <c r="P57" s="136" t="e">
        <f t="shared" si="9"/>
        <v>#REF!</v>
      </c>
    </row>
    <row r="58" spans="1:17" s="16" customFormat="1" ht="24.95" customHeight="1" x14ac:dyDescent="0.25">
      <c r="A58" s="13"/>
      <c r="B58" s="39"/>
      <c r="C58" s="42" t="s">
        <v>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25">
        <v>0</v>
      </c>
      <c r="K58" s="136">
        <f t="shared" si="7"/>
        <v>0</v>
      </c>
      <c r="N58" s="17" t="e">
        <f>VLOOKUP("8.2.4.3.8000.0000.0000.0000.000.000                             ",BD,63,FALSE)</f>
        <v>#REF!</v>
      </c>
      <c r="O58" s="24" t="e">
        <f t="shared" si="8"/>
        <v>#REF!</v>
      </c>
      <c r="P58" s="136" t="e">
        <f t="shared" si="9"/>
        <v>#REF!</v>
      </c>
    </row>
    <row r="59" spans="1:17" s="16" customFormat="1" ht="24.95" customHeight="1" x14ac:dyDescent="0.25">
      <c r="A59" s="13"/>
      <c r="B59" s="39"/>
      <c r="C59" s="42" t="s">
        <v>20</v>
      </c>
      <c r="D59" s="17">
        <v>628903.15</v>
      </c>
      <c r="E59" s="17">
        <v>0</v>
      </c>
      <c r="F59" s="17">
        <v>628903.15</v>
      </c>
      <c r="G59" s="17">
        <v>8062</v>
      </c>
      <c r="H59" s="17">
        <v>8062</v>
      </c>
      <c r="I59" s="25">
        <v>620841.15</v>
      </c>
      <c r="K59" s="136">
        <f t="shared" si="7"/>
        <v>0</v>
      </c>
      <c r="N59" s="17" t="e">
        <f>VLOOKUP("8.2.4.3.9000.0000.0000.0000.000.000                             ",BD,63,FALSE)</f>
        <v>#REF!</v>
      </c>
      <c r="O59" s="24" t="e">
        <f t="shared" si="8"/>
        <v>#REF!</v>
      </c>
      <c r="P59" s="136" t="e">
        <f t="shared" si="9"/>
        <v>#REF!</v>
      </c>
    </row>
    <row r="60" spans="1:17" s="16" customFormat="1" ht="24.95" customHeight="1" x14ac:dyDescent="0.25">
      <c r="A60" s="13"/>
      <c r="B60" s="201" t="s">
        <v>29</v>
      </c>
      <c r="C60" s="202"/>
      <c r="D60" s="17"/>
      <c r="E60" s="17"/>
      <c r="F60" s="17">
        <v>0</v>
      </c>
      <c r="G60" s="17"/>
      <c r="H60" s="19"/>
      <c r="I60" s="25">
        <v>0</v>
      </c>
      <c r="N60" s="17"/>
      <c r="O60" s="17"/>
      <c r="P60" s="136">
        <f t="shared" si="9"/>
        <v>0</v>
      </c>
    </row>
    <row r="61" spans="1:17" s="16" customFormat="1" ht="24.95" customHeight="1" x14ac:dyDescent="0.25">
      <c r="A61" s="13"/>
      <c r="B61" s="39"/>
      <c r="C61" s="42" t="s">
        <v>93</v>
      </c>
      <c r="D61" s="17"/>
      <c r="E61" s="17"/>
      <c r="F61" s="17">
        <v>0</v>
      </c>
      <c r="G61" s="17"/>
      <c r="H61" s="19"/>
      <c r="I61" s="25">
        <v>0</v>
      </c>
      <c r="N61" s="17"/>
      <c r="O61" s="17"/>
      <c r="P61" s="136">
        <f t="shared" si="9"/>
        <v>0</v>
      </c>
    </row>
    <row r="62" spans="1:17" s="16" customFormat="1" ht="24.95" customHeight="1" x14ac:dyDescent="0.25">
      <c r="A62" s="13"/>
      <c r="B62" s="39"/>
      <c r="C62" s="42" t="s">
        <v>94</v>
      </c>
      <c r="D62" s="17"/>
      <c r="E62" s="17"/>
      <c r="F62" s="17">
        <v>0</v>
      </c>
      <c r="G62" s="17"/>
      <c r="H62" s="19"/>
      <c r="I62" s="25">
        <v>0</v>
      </c>
      <c r="N62" s="17"/>
      <c r="O62" s="17"/>
      <c r="P62" s="136">
        <f t="shared" si="9"/>
        <v>0</v>
      </c>
    </row>
    <row r="63" spans="1:17" s="16" customFormat="1" ht="24.95" customHeight="1" x14ac:dyDescent="0.25">
      <c r="A63" s="13"/>
      <c r="B63" s="39"/>
      <c r="C63" s="42" t="s">
        <v>95</v>
      </c>
      <c r="D63" s="17"/>
      <c r="E63" s="17"/>
      <c r="F63" s="17">
        <v>0</v>
      </c>
      <c r="G63" s="17"/>
      <c r="H63" s="19"/>
      <c r="I63" s="25">
        <v>0</v>
      </c>
      <c r="N63" s="17"/>
      <c r="O63" s="17"/>
      <c r="P63" s="136">
        <f t="shared" si="9"/>
        <v>0</v>
      </c>
    </row>
    <row r="64" spans="1:17" s="16" customFormat="1" ht="24.95" customHeight="1" x14ac:dyDescent="0.25">
      <c r="A64" s="13"/>
      <c r="B64" s="203" t="s">
        <v>30</v>
      </c>
      <c r="C64" s="204"/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6">
        <v>0</v>
      </c>
      <c r="J64" s="148"/>
      <c r="K64" s="148"/>
      <c r="L64" s="148"/>
      <c r="M64" s="148"/>
      <c r="N64" s="43" t="e">
        <f>SUM(N65:N71)</f>
        <v>#REF!</v>
      </c>
      <c r="O64" s="43" t="e">
        <f>SUM(O65:O71)</f>
        <v>#REF!</v>
      </c>
      <c r="P64" s="136" t="e">
        <f t="shared" si="9"/>
        <v>#REF!</v>
      </c>
    </row>
    <row r="65" spans="1:16" s="16" customFormat="1" ht="24.95" customHeight="1" x14ac:dyDescent="0.25">
      <c r="A65" s="13"/>
      <c r="B65" s="39"/>
      <c r="C65" s="42" t="s">
        <v>96</v>
      </c>
      <c r="D65" s="17"/>
      <c r="E65" s="17"/>
      <c r="F65" s="17">
        <v>0</v>
      </c>
      <c r="G65" s="17"/>
      <c r="H65" s="19"/>
      <c r="I65" s="25">
        <v>0</v>
      </c>
      <c r="N65" s="17"/>
      <c r="O65" s="17"/>
      <c r="P65" s="136">
        <f t="shared" si="9"/>
        <v>0</v>
      </c>
    </row>
    <row r="66" spans="1:16" s="16" customFormat="1" ht="24.95" customHeight="1" x14ac:dyDescent="0.25">
      <c r="A66" s="13"/>
      <c r="B66" s="39"/>
      <c r="C66" s="42" t="s">
        <v>97</v>
      </c>
      <c r="D66" s="17"/>
      <c r="E66" s="17"/>
      <c r="F66" s="17">
        <v>0</v>
      </c>
      <c r="G66" s="17"/>
      <c r="H66" s="19"/>
      <c r="I66" s="25">
        <v>0</v>
      </c>
      <c r="N66" s="17"/>
      <c r="O66" s="17"/>
      <c r="P66" s="136">
        <f t="shared" si="9"/>
        <v>0</v>
      </c>
    </row>
    <row r="67" spans="1:16" s="16" customFormat="1" ht="24.95" customHeight="1" x14ac:dyDescent="0.25">
      <c r="A67" s="13"/>
      <c r="B67" s="39"/>
      <c r="C67" s="42" t="s">
        <v>98</v>
      </c>
      <c r="D67" s="17"/>
      <c r="E67" s="17"/>
      <c r="F67" s="17">
        <v>0</v>
      </c>
      <c r="G67" s="17"/>
      <c r="H67" s="19"/>
      <c r="I67" s="25">
        <v>0</v>
      </c>
      <c r="N67" s="17"/>
      <c r="O67" s="17"/>
      <c r="P67" s="136">
        <f t="shared" si="9"/>
        <v>0</v>
      </c>
    </row>
    <row r="68" spans="1:16" s="16" customFormat="1" ht="24.95" customHeight="1" x14ac:dyDescent="0.25">
      <c r="A68" s="13"/>
      <c r="B68" s="39"/>
      <c r="C68" s="42" t="s">
        <v>99</v>
      </c>
      <c r="D68" s="17"/>
      <c r="E68" s="17"/>
      <c r="F68" s="17">
        <v>0</v>
      </c>
      <c r="G68" s="17"/>
      <c r="H68" s="19"/>
      <c r="I68" s="25">
        <v>0</v>
      </c>
      <c r="N68" s="17"/>
      <c r="O68" s="17"/>
      <c r="P68" s="136">
        <f t="shared" si="9"/>
        <v>0</v>
      </c>
    </row>
    <row r="69" spans="1:16" s="16" customFormat="1" ht="24.95" customHeight="1" x14ac:dyDescent="0.25">
      <c r="A69" s="13"/>
      <c r="B69" s="39"/>
      <c r="C69" s="42" t="s">
        <v>100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25">
        <v>0</v>
      </c>
      <c r="K69" s="136">
        <f>+G69-H69</f>
        <v>0</v>
      </c>
      <c r="N69" s="17" t="e">
        <f>VLOOKUP("8.2.4.5.5000.7500.7540.0000.000.000",BD,63,FALSE)</f>
        <v>#REF!</v>
      </c>
      <c r="O69" s="24" t="e">
        <f>+F69-N69</f>
        <v>#REF!</v>
      </c>
      <c r="P69" s="136" t="e">
        <f t="shared" si="9"/>
        <v>#REF!</v>
      </c>
    </row>
    <row r="70" spans="1:16" s="16" customFormat="1" ht="24.95" customHeight="1" x14ac:dyDescent="0.25">
      <c r="A70" s="13"/>
      <c r="B70" s="39"/>
      <c r="C70" s="42" t="s">
        <v>101</v>
      </c>
      <c r="D70" s="17"/>
      <c r="E70" s="17"/>
      <c r="F70" s="17">
        <v>0</v>
      </c>
      <c r="G70" s="17"/>
      <c r="H70" s="19"/>
      <c r="I70" s="25">
        <v>0</v>
      </c>
      <c r="N70" s="17"/>
      <c r="O70" s="17"/>
      <c r="P70" s="136">
        <f t="shared" si="9"/>
        <v>0</v>
      </c>
    </row>
    <row r="71" spans="1:16" s="16" customFormat="1" ht="24.95" customHeight="1" x14ac:dyDescent="0.25">
      <c r="A71" s="13"/>
      <c r="B71" s="39"/>
      <c r="C71" s="42" t="s">
        <v>102</v>
      </c>
      <c r="D71" s="17"/>
      <c r="E71" s="17"/>
      <c r="F71" s="17">
        <v>0</v>
      </c>
      <c r="G71" s="17"/>
      <c r="H71" s="19"/>
      <c r="I71" s="25">
        <v>0</v>
      </c>
      <c r="N71" s="17"/>
      <c r="O71" s="17"/>
      <c r="P71" s="136">
        <f t="shared" si="9"/>
        <v>0</v>
      </c>
    </row>
    <row r="72" spans="1:16" s="16" customFormat="1" ht="24.95" customHeight="1" x14ac:dyDescent="0.25">
      <c r="A72" s="13"/>
      <c r="B72" s="201" t="s">
        <v>31</v>
      </c>
      <c r="C72" s="202"/>
      <c r="D72" s="17"/>
      <c r="E72" s="17"/>
      <c r="F72" s="17">
        <v>0</v>
      </c>
      <c r="G72" s="17"/>
      <c r="H72" s="19"/>
      <c r="I72" s="25">
        <v>0</v>
      </c>
      <c r="N72" s="17"/>
      <c r="O72" s="17"/>
      <c r="P72" s="136">
        <f t="shared" si="9"/>
        <v>0</v>
      </c>
    </row>
    <row r="73" spans="1:16" s="16" customFormat="1" ht="24.95" customHeight="1" x14ac:dyDescent="0.25">
      <c r="A73" s="13"/>
      <c r="B73" s="39"/>
      <c r="C73" s="42" t="s">
        <v>103</v>
      </c>
      <c r="D73" s="17"/>
      <c r="E73" s="17"/>
      <c r="F73" s="17">
        <v>0</v>
      </c>
      <c r="G73" s="17"/>
      <c r="H73" s="19"/>
      <c r="I73" s="25">
        <v>0</v>
      </c>
      <c r="N73" s="17"/>
      <c r="O73" s="17"/>
      <c r="P73" s="136">
        <f t="shared" si="9"/>
        <v>0</v>
      </c>
    </row>
    <row r="74" spans="1:16" s="16" customFormat="1" ht="24.95" customHeight="1" x14ac:dyDescent="0.25">
      <c r="A74" s="13"/>
      <c r="B74" s="39"/>
      <c r="C74" s="42" t="s">
        <v>104</v>
      </c>
      <c r="D74" s="17"/>
      <c r="E74" s="17"/>
      <c r="F74" s="17">
        <v>0</v>
      </c>
      <c r="G74" s="17"/>
      <c r="H74" s="19"/>
      <c r="I74" s="25">
        <v>0</v>
      </c>
      <c r="N74" s="17"/>
      <c r="O74" s="17"/>
      <c r="P74" s="136">
        <f t="shared" si="9"/>
        <v>0</v>
      </c>
    </row>
    <row r="75" spans="1:16" s="16" customFormat="1" ht="24.95" customHeight="1" x14ac:dyDescent="0.25">
      <c r="A75" s="13"/>
      <c r="B75" s="39"/>
      <c r="C75" s="42" t="s">
        <v>105</v>
      </c>
      <c r="D75" s="17"/>
      <c r="E75" s="17"/>
      <c r="F75" s="17">
        <v>0</v>
      </c>
      <c r="G75" s="17"/>
      <c r="H75" s="19"/>
      <c r="I75" s="25">
        <v>0</v>
      </c>
      <c r="N75" s="17"/>
      <c r="O75" s="17"/>
      <c r="P75" s="136">
        <f t="shared" si="9"/>
        <v>0</v>
      </c>
    </row>
    <row r="76" spans="1:16" s="16" customFormat="1" ht="24.95" customHeight="1" x14ac:dyDescent="0.25">
      <c r="A76" s="13"/>
      <c r="B76" s="201" t="s">
        <v>32</v>
      </c>
      <c r="C76" s="202"/>
      <c r="D76" s="17"/>
      <c r="E76" s="17"/>
      <c r="F76" s="17">
        <v>0</v>
      </c>
      <c r="G76" s="17"/>
      <c r="H76" s="19"/>
      <c r="I76" s="25">
        <v>0</v>
      </c>
      <c r="N76" s="17"/>
      <c r="O76" s="17"/>
      <c r="P76" s="136">
        <f t="shared" si="9"/>
        <v>0</v>
      </c>
    </row>
    <row r="77" spans="1:16" s="16" customFormat="1" ht="24.95" customHeight="1" x14ac:dyDescent="0.25">
      <c r="A77" s="13"/>
      <c r="B77" s="39"/>
      <c r="C77" s="42" t="s">
        <v>106</v>
      </c>
      <c r="D77" s="17"/>
      <c r="E77" s="17"/>
      <c r="F77" s="17">
        <v>0</v>
      </c>
      <c r="G77" s="17"/>
      <c r="H77" s="19"/>
      <c r="I77" s="25">
        <v>0</v>
      </c>
      <c r="N77" s="17"/>
      <c r="O77" s="17"/>
      <c r="P77" s="136">
        <f t="shared" si="9"/>
        <v>0</v>
      </c>
    </row>
    <row r="78" spans="1:16" s="16" customFormat="1" ht="24.95" customHeight="1" x14ac:dyDescent="0.25">
      <c r="A78" s="13"/>
      <c r="B78" s="39"/>
      <c r="C78" s="42" t="s">
        <v>107</v>
      </c>
      <c r="D78" s="17"/>
      <c r="E78" s="17"/>
      <c r="F78" s="17">
        <v>0</v>
      </c>
      <c r="G78" s="17"/>
      <c r="H78" s="19"/>
      <c r="I78" s="25">
        <v>0</v>
      </c>
      <c r="N78" s="17"/>
      <c r="O78" s="17"/>
      <c r="P78" s="136">
        <f t="shared" si="9"/>
        <v>0</v>
      </c>
    </row>
    <row r="79" spans="1:16" s="16" customFormat="1" ht="24.95" customHeight="1" x14ac:dyDescent="0.25">
      <c r="A79" s="13"/>
      <c r="B79" s="39"/>
      <c r="C79" s="42" t="s">
        <v>108</v>
      </c>
      <c r="D79" s="17"/>
      <c r="E79" s="17"/>
      <c r="F79" s="17">
        <v>0</v>
      </c>
      <c r="G79" s="17"/>
      <c r="H79" s="19"/>
      <c r="I79" s="25">
        <v>0</v>
      </c>
      <c r="N79" s="17"/>
      <c r="O79" s="17"/>
      <c r="P79" s="136">
        <f t="shared" si="9"/>
        <v>0</v>
      </c>
    </row>
    <row r="80" spans="1:16" s="16" customFormat="1" ht="24.95" customHeight="1" x14ac:dyDescent="0.25">
      <c r="A80" s="13"/>
      <c r="B80" s="39"/>
      <c r="C80" s="42" t="s">
        <v>109</v>
      </c>
      <c r="D80" s="17"/>
      <c r="E80" s="17"/>
      <c r="F80" s="17">
        <v>0</v>
      </c>
      <c r="G80" s="17"/>
      <c r="H80" s="19"/>
      <c r="I80" s="25">
        <v>0</v>
      </c>
      <c r="N80" s="17"/>
      <c r="O80" s="17"/>
      <c r="P80" s="136">
        <f t="shared" si="9"/>
        <v>0</v>
      </c>
    </row>
    <row r="81" spans="1:16" s="16" customFormat="1" ht="24.95" customHeight="1" x14ac:dyDescent="0.25">
      <c r="A81" s="13"/>
      <c r="B81" s="39"/>
      <c r="C81" s="42" t="s">
        <v>110</v>
      </c>
      <c r="D81" s="17"/>
      <c r="E81" s="17"/>
      <c r="F81" s="17">
        <v>0</v>
      </c>
      <c r="G81" s="17"/>
      <c r="H81" s="19"/>
      <c r="I81" s="25">
        <v>0</v>
      </c>
      <c r="N81" s="17"/>
      <c r="O81" s="17"/>
      <c r="P81" s="136">
        <f t="shared" si="9"/>
        <v>0</v>
      </c>
    </row>
    <row r="82" spans="1:16" s="16" customFormat="1" ht="24.95" customHeight="1" x14ac:dyDescent="0.25">
      <c r="A82" s="13"/>
      <c r="B82" s="39"/>
      <c r="C82" s="42" t="s">
        <v>111</v>
      </c>
      <c r="D82" s="17"/>
      <c r="E82" s="17"/>
      <c r="F82" s="17">
        <v>0</v>
      </c>
      <c r="G82" s="17"/>
      <c r="H82" s="19"/>
      <c r="I82" s="25">
        <v>0</v>
      </c>
      <c r="N82" s="17"/>
      <c r="O82" s="17"/>
      <c r="P82" s="136">
        <f t="shared" si="9"/>
        <v>0</v>
      </c>
    </row>
    <row r="83" spans="1:16" s="16" customFormat="1" ht="24.95" customHeight="1" x14ac:dyDescent="0.25">
      <c r="A83" s="13"/>
      <c r="B83" s="82"/>
      <c r="C83" s="83" t="s">
        <v>112</v>
      </c>
      <c r="D83" s="17"/>
      <c r="E83" s="17"/>
      <c r="F83" s="17">
        <v>0</v>
      </c>
      <c r="G83" s="17"/>
      <c r="H83" s="19"/>
      <c r="I83" s="25">
        <v>0</v>
      </c>
      <c r="N83" s="17"/>
      <c r="O83" s="17"/>
      <c r="P83" s="136">
        <f t="shared" si="9"/>
        <v>0</v>
      </c>
    </row>
    <row r="84" spans="1:16" s="16" customFormat="1" ht="24.95" customHeight="1" thickBot="1" x14ac:dyDescent="0.3">
      <c r="A84" s="13"/>
      <c r="B84" s="26"/>
      <c r="C84" s="84" t="s">
        <v>124</v>
      </c>
      <c r="D84" s="21">
        <v>228570165.15000001</v>
      </c>
      <c r="E84" s="21">
        <v>0</v>
      </c>
      <c r="F84" s="21">
        <v>228570165.15000001</v>
      </c>
      <c r="G84" s="21">
        <v>131205236.48</v>
      </c>
      <c r="H84" s="21">
        <v>130165825.15000001</v>
      </c>
      <c r="I84" s="21">
        <v>97364928.670000002</v>
      </c>
      <c r="K84" s="136">
        <f>+K12+K20+K30+K50</f>
        <v>1039411.3299999998</v>
      </c>
      <c r="N84" s="21" t="e">
        <f>+N12+N20+N30+N50+N64</f>
        <v>#REF!</v>
      </c>
      <c r="O84" s="21" t="e">
        <f>+O12+O20+O30+O50</f>
        <v>#REF!</v>
      </c>
      <c r="P84" s="136" t="e">
        <f t="shared" si="9"/>
        <v>#REF!</v>
      </c>
    </row>
    <row r="85" spans="1:16" ht="23.25" customHeight="1" x14ac:dyDescent="0.2">
      <c r="A85" s="2"/>
      <c r="B85" s="2"/>
      <c r="C85" s="2"/>
      <c r="D85" s="2"/>
      <c r="E85" s="2"/>
      <c r="F85" s="145"/>
      <c r="G85" s="45"/>
      <c r="H85" s="45"/>
      <c r="I85" s="142"/>
      <c r="N85" s="144">
        <f>+F85</f>
        <v>0</v>
      </c>
      <c r="P85" s="146"/>
    </row>
    <row r="86" spans="1:16" x14ac:dyDescent="0.2">
      <c r="A86" s="2"/>
      <c r="B86" s="2"/>
      <c r="C86" s="2"/>
      <c r="D86" s="2"/>
      <c r="E86" s="2"/>
      <c r="F86" s="142"/>
      <c r="G86" s="45"/>
      <c r="H86" s="45"/>
      <c r="I86" s="2"/>
      <c r="N86" s="144" t="e">
        <f>+N85-N84</f>
        <v>#REF!</v>
      </c>
    </row>
    <row r="87" spans="1:16" x14ac:dyDescent="0.2">
      <c r="A87" s="2"/>
      <c r="B87" s="2"/>
      <c r="C87" s="2"/>
      <c r="D87" s="2"/>
      <c r="E87" s="2"/>
      <c r="F87" s="142"/>
      <c r="G87" s="45"/>
      <c r="H87" s="2"/>
      <c r="I87" s="2"/>
    </row>
    <row r="88" spans="1:16" x14ac:dyDescent="0.2">
      <c r="A88" s="2"/>
      <c r="B88" s="2"/>
      <c r="C88" s="2"/>
      <c r="D88" s="2"/>
      <c r="E88" s="2"/>
      <c r="F88" s="142"/>
      <c r="G88" s="2"/>
      <c r="H88" s="2"/>
      <c r="I88" s="2"/>
    </row>
    <row r="89" spans="1:16" ht="15" x14ac:dyDescent="0.25">
      <c r="A89" s="2"/>
      <c r="B89" s="2"/>
      <c r="C89" s="161" t="s">
        <v>202</v>
      </c>
      <c r="D89" s="161"/>
      <c r="E89" s="161"/>
      <c r="F89" s="162"/>
      <c r="G89" s="163"/>
      <c r="H89" s="164"/>
      <c r="I89" s="2"/>
    </row>
    <row r="90" spans="1:16" ht="15" x14ac:dyDescent="0.25">
      <c r="A90" s="2"/>
      <c r="B90" s="2"/>
      <c r="C90" s="165"/>
      <c r="D90" s="165"/>
      <c r="E90" s="165"/>
      <c r="F90" s="166"/>
      <c r="G90" s="163"/>
      <c r="H90" s="161"/>
      <c r="I90" s="2"/>
    </row>
    <row r="91" spans="1:16" ht="15" x14ac:dyDescent="0.25">
      <c r="C91" s="165"/>
      <c r="D91" s="165"/>
      <c r="E91" s="165"/>
      <c r="F91" s="166"/>
      <c r="G91" s="163"/>
      <c r="H91" s="161"/>
    </row>
    <row r="92" spans="1:16" ht="15" x14ac:dyDescent="0.25">
      <c r="C92" s="167" t="s">
        <v>203</v>
      </c>
      <c r="D92" s="168" t="s">
        <v>204</v>
      </c>
      <c r="F92" s="164" t="s">
        <v>205</v>
      </c>
      <c r="H92" s="171"/>
    </row>
    <row r="93" spans="1:16" ht="15" x14ac:dyDescent="0.25">
      <c r="C93" s="167"/>
      <c r="D93" s="168"/>
      <c r="F93" s="164"/>
      <c r="H93" s="171"/>
    </row>
    <row r="94" spans="1:16" ht="15" x14ac:dyDescent="0.25">
      <c r="C94" s="167"/>
      <c r="D94" s="168"/>
      <c r="F94" s="164"/>
      <c r="H94" s="171"/>
    </row>
    <row r="95" spans="1:16" ht="15" x14ac:dyDescent="0.25">
      <c r="C95" s="167"/>
      <c r="D95" s="168"/>
      <c r="F95" s="164"/>
      <c r="H95" s="171"/>
    </row>
    <row r="96" spans="1:16" ht="15" x14ac:dyDescent="0.25">
      <c r="C96" s="168"/>
      <c r="D96" s="167"/>
      <c r="F96" s="168"/>
      <c r="H96" s="172"/>
    </row>
    <row r="97" spans="3:8" ht="15" x14ac:dyDescent="0.25">
      <c r="C97" s="167"/>
      <c r="D97" s="167"/>
      <c r="F97" s="168"/>
      <c r="H97" s="171"/>
    </row>
    <row r="98" spans="3:8" ht="15" x14ac:dyDescent="0.25">
      <c r="C98" s="167" t="s">
        <v>206</v>
      </c>
      <c r="D98" s="167" t="s">
        <v>207</v>
      </c>
      <c r="F98" s="168" t="s">
        <v>208</v>
      </c>
      <c r="H98" s="171"/>
    </row>
    <row r="99" spans="3:8" ht="15" x14ac:dyDescent="0.25">
      <c r="C99" s="167" t="s">
        <v>209</v>
      </c>
      <c r="D99" s="167" t="s">
        <v>210</v>
      </c>
      <c r="F99" s="167" t="s">
        <v>211</v>
      </c>
      <c r="H99" s="165"/>
    </row>
  </sheetData>
  <mergeCells count="23">
    <mergeCell ref="B2:I2"/>
    <mergeCell ref="B3:I3"/>
    <mergeCell ref="B4:I4"/>
    <mergeCell ref="B5:I5"/>
    <mergeCell ref="B7:C10"/>
    <mergeCell ref="D7:H7"/>
    <mergeCell ref="I7:I9"/>
    <mergeCell ref="D8:D9"/>
    <mergeCell ref="E8:E9"/>
    <mergeCell ref="F8:F9"/>
    <mergeCell ref="G8:G9"/>
    <mergeCell ref="H8:H9"/>
    <mergeCell ref="B76:C76"/>
    <mergeCell ref="B12:C12"/>
    <mergeCell ref="B20:C20"/>
    <mergeCell ref="B30:C30"/>
    <mergeCell ref="B40:C40"/>
    <mergeCell ref="B50:C50"/>
    <mergeCell ref="N8:N9"/>
    <mergeCell ref="O8:O9"/>
    <mergeCell ref="B60:C60"/>
    <mergeCell ref="B64:C64"/>
    <mergeCell ref="B72:C72"/>
  </mergeCells>
  <printOptions verticalCentered="1"/>
  <pageMargins left="0.23622047244094491" right="0" top="0.31496062992125984" bottom="0.39370078740157483" header="0" footer="0"/>
  <pageSetup scale="50" orientation="portrait" r:id="rId1"/>
  <headerFooter alignWithMargins="0"/>
  <rowBreaks count="1" manualBreakCount="1">
    <brk id="63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4"/>
  <sheetViews>
    <sheetView view="pageBreakPreview" zoomScale="60" zoomScaleNormal="80" workbookViewId="0">
      <selection activeCell="D13" sqref="D13:I49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79.7109375" style="3" customWidth="1"/>
    <col min="4" max="4" width="15.85546875" style="3" bestFit="1" customWidth="1"/>
    <col min="5" max="5" width="19.5703125" style="3" customWidth="1"/>
    <col min="6" max="6" width="20.7109375" style="3" customWidth="1"/>
    <col min="7" max="7" width="22.7109375" style="3" customWidth="1"/>
    <col min="8" max="8" width="22.140625" style="3" customWidth="1"/>
    <col min="9" max="9" width="21.7109375" style="3" customWidth="1"/>
    <col min="10" max="10" width="15.7109375" style="3" bestFit="1" customWidth="1"/>
    <col min="11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92" t="s">
        <v>26</v>
      </c>
      <c r="C2" s="193"/>
      <c r="D2" s="193"/>
      <c r="E2" s="193"/>
      <c r="F2" s="193"/>
      <c r="G2" s="193"/>
      <c r="H2" s="193"/>
      <c r="I2" s="194"/>
    </row>
    <row r="3" spans="1:9" ht="15.75" x14ac:dyDescent="0.25">
      <c r="A3" s="2"/>
      <c r="B3" s="195" t="s">
        <v>114</v>
      </c>
      <c r="C3" s="196"/>
      <c r="D3" s="196"/>
      <c r="E3" s="196"/>
      <c r="F3" s="196"/>
      <c r="G3" s="196"/>
      <c r="H3" s="196"/>
      <c r="I3" s="197"/>
    </row>
    <row r="4" spans="1:9" ht="15.75" x14ac:dyDescent="0.25">
      <c r="A4" s="2"/>
      <c r="B4" s="195" t="s">
        <v>129</v>
      </c>
      <c r="C4" s="196"/>
      <c r="D4" s="196"/>
      <c r="E4" s="196"/>
      <c r="F4" s="196"/>
      <c r="G4" s="196"/>
      <c r="H4" s="196"/>
      <c r="I4" s="197"/>
    </row>
    <row r="5" spans="1:9" ht="15.75" x14ac:dyDescent="0.25">
      <c r="A5" s="2"/>
      <c r="B5" s="195" t="s">
        <v>201</v>
      </c>
      <c r="C5" s="196"/>
      <c r="D5" s="196"/>
      <c r="E5" s="196"/>
      <c r="F5" s="196"/>
      <c r="G5" s="196"/>
      <c r="H5" s="196"/>
      <c r="I5" s="197"/>
    </row>
    <row r="6" spans="1:9" s="5" customFormat="1" ht="16.5" thickBot="1" x14ac:dyDescent="0.3">
      <c r="A6" s="2"/>
      <c r="B6" s="198" t="s">
        <v>27</v>
      </c>
      <c r="C6" s="199"/>
      <c r="D6" s="199"/>
      <c r="E6" s="199"/>
      <c r="F6" s="199"/>
      <c r="G6" s="199"/>
      <c r="H6" s="199"/>
      <c r="I6" s="200"/>
    </row>
    <row r="7" spans="1:9" ht="34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0" customHeight="1" x14ac:dyDescent="0.25">
      <c r="A8" s="6"/>
      <c r="B8" s="181" t="s">
        <v>116</v>
      </c>
      <c r="C8" s="182"/>
      <c r="D8" s="187" t="s">
        <v>117</v>
      </c>
      <c r="E8" s="187"/>
      <c r="F8" s="187"/>
      <c r="G8" s="187"/>
      <c r="H8" s="188"/>
      <c r="I8" s="189" t="s">
        <v>118</v>
      </c>
    </row>
    <row r="9" spans="1:9" s="7" customFormat="1" ht="30" customHeight="1" x14ac:dyDescent="0.25">
      <c r="A9" s="6"/>
      <c r="B9" s="183"/>
      <c r="C9" s="184"/>
      <c r="D9" s="190" t="s">
        <v>119</v>
      </c>
      <c r="E9" s="191" t="s">
        <v>120</v>
      </c>
      <c r="F9" s="174" t="s">
        <v>121</v>
      </c>
      <c r="G9" s="174" t="s">
        <v>21</v>
      </c>
      <c r="H9" s="174" t="s">
        <v>23</v>
      </c>
      <c r="I9" s="174"/>
    </row>
    <row r="10" spans="1:9" s="7" customFormat="1" ht="23.25" customHeight="1" x14ac:dyDescent="0.25">
      <c r="A10" s="6"/>
      <c r="B10" s="183"/>
      <c r="C10" s="184"/>
      <c r="D10" s="190"/>
      <c r="E10" s="191"/>
      <c r="F10" s="174"/>
      <c r="G10" s="174"/>
      <c r="H10" s="174"/>
      <c r="I10" s="174"/>
    </row>
    <row r="11" spans="1:9" s="12" customFormat="1" ht="18.75" customHeight="1" x14ac:dyDescent="0.2">
      <c r="A11" s="8"/>
      <c r="B11" s="185"/>
      <c r="C11" s="186"/>
      <c r="D11" s="86">
        <v>1</v>
      </c>
      <c r="E11" s="87">
        <v>2</v>
      </c>
      <c r="F11" s="87" t="s">
        <v>122</v>
      </c>
      <c r="G11" s="87">
        <v>4</v>
      </c>
      <c r="H11" s="87">
        <v>5</v>
      </c>
      <c r="I11" s="88" t="s">
        <v>123</v>
      </c>
    </row>
    <row r="12" spans="1:9" s="16" customFormat="1" ht="27.95" customHeight="1" thickBot="1" x14ac:dyDescent="0.25">
      <c r="A12" s="13"/>
      <c r="B12" s="9"/>
      <c r="C12" s="9"/>
      <c r="D12" s="10"/>
      <c r="E12" s="10"/>
      <c r="F12" s="10"/>
      <c r="G12" s="10"/>
      <c r="H12" s="11"/>
      <c r="I12" s="11"/>
    </row>
    <row r="13" spans="1:9" s="16" customFormat="1" ht="27.95" customHeight="1" x14ac:dyDescent="0.25">
      <c r="A13" s="13"/>
      <c r="B13" s="207" t="s">
        <v>36</v>
      </c>
      <c r="C13" s="208"/>
      <c r="D13" s="31"/>
      <c r="E13" s="31"/>
      <c r="F13" s="31"/>
      <c r="G13" s="31"/>
      <c r="H13" s="32">
        <v>0</v>
      </c>
      <c r="I13" s="33">
        <v>0</v>
      </c>
    </row>
    <row r="14" spans="1:9" s="16" customFormat="1" ht="27.95" customHeight="1" x14ac:dyDescent="0.25">
      <c r="A14" s="13"/>
      <c r="B14" s="37"/>
      <c r="C14" s="38" t="s">
        <v>37</v>
      </c>
      <c r="D14" s="34"/>
      <c r="E14" s="34"/>
      <c r="F14" s="34"/>
      <c r="G14" s="34"/>
      <c r="H14" s="35">
        <v>0</v>
      </c>
      <c r="I14" s="36">
        <v>0</v>
      </c>
    </row>
    <row r="15" spans="1:9" s="16" customFormat="1" ht="27.95" customHeight="1" x14ac:dyDescent="0.25">
      <c r="A15" s="13"/>
      <c r="B15" s="37"/>
      <c r="C15" s="38" t="s">
        <v>38</v>
      </c>
      <c r="D15" s="17"/>
      <c r="E15" s="17"/>
      <c r="F15" s="17"/>
      <c r="G15" s="17"/>
      <c r="H15" s="18">
        <v>0</v>
      </c>
      <c r="I15" s="25">
        <v>0</v>
      </c>
    </row>
    <row r="16" spans="1:9" s="16" customFormat="1" ht="15.75" x14ac:dyDescent="0.25">
      <c r="A16" s="13"/>
      <c r="B16" s="37"/>
      <c r="C16" s="38" t="s">
        <v>39</v>
      </c>
      <c r="D16" s="17"/>
      <c r="E16" s="17"/>
      <c r="F16" s="17"/>
      <c r="G16" s="17"/>
      <c r="H16" s="18">
        <v>0</v>
      </c>
      <c r="I16" s="25">
        <v>0</v>
      </c>
    </row>
    <row r="17" spans="1:10" s="16" customFormat="1" ht="27.95" customHeight="1" x14ac:dyDescent="0.25">
      <c r="A17" s="13"/>
      <c r="B17" s="39"/>
      <c r="C17" s="38" t="s">
        <v>40</v>
      </c>
      <c r="D17" s="17"/>
      <c r="E17" s="17"/>
      <c r="F17" s="17"/>
      <c r="G17" s="17"/>
      <c r="H17" s="18">
        <v>0</v>
      </c>
      <c r="I17" s="25">
        <v>0</v>
      </c>
    </row>
    <row r="18" spans="1:10" s="16" customFormat="1" ht="27.95" customHeight="1" x14ac:dyDescent="0.25">
      <c r="A18" s="13"/>
      <c r="B18" s="39"/>
      <c r="C18" s="38" t="s">
        <v>41</v>
      </c>
      <c r="D18" s="17"/>
      <c r="E18" s="17"/>
      <c r="F18" s="17"/>
      <c r="G18" s="17"/>
      <c r="H18" s="18">
        <v>0</v>
      </c>
      <c r="I18" s="25">
        <v>0</v>
      </c>
    </row>
    <row r="19" spans="1:10" s="16" customFormat="1" ht="27.95" customHeight="1" x14ac:dyDescent="0.25">
      <c r="A19" s="13"/>
      <c r="B19" s="39"/>
      <c r="C19" s="38" t="s">
        <v>42</v>
      </c>
      <c r="D19" s="17"/>
      <c r="E19" s="17"/>
      <c r="F19" s="17"/>
      <c r="G19" s="17"/>
      <c r="H19" s="18">
        <v>0</v>
      </c>
      <c r="I19" s="25">
        <v>0</v>
      </c>
    </row>
    <row r="20" spans="1:10" s="16" customFormat="1" ht="27.95" customHeight="1" x14ac:dyDescent="0.25">
      <c r="A20" s="13"/>
      <c r="B20" s="39"/>
      <c r="C20" s="38" t="s">
        <v>43</v>
      </c>
      <c r="D20" s="17"/>
      <c r="E20" s="17"/>
      <c r="F20" s="17"/>
      <c r="G20" s="17"/>
      <c r="H20" s="18">
        <v>0</v>
      </c>
      <c r="I20" s="25">
        <v>0</v>
      </c>
    </row>
    <row r="21" spans="1:10" s="16" customFormat="1" ht="27.95" customHeight="1" x14ac:dyDescent="0.25">
      <c r="A21" s="13"/>
      <c r="B21" s="39"/>
      <c r="C21" s="38" t="s">
        <v>15</v>
      </c>
      <c r="D21" s="17"/>
      <c r="E21" s="17"/>
      <c r="F21" s="17"/>
      <c r="G21" s="17"/>
      <c r="H21" s="18">
        <v>0</v>
      </c>
      <c r="I21" s="25">
        <v>0</v>
      </c>
    </row>
    <row r="22" spans="1:10" s="16" customFormat="1" ht="38.25" customHeight="1" x14ac:dyDescent="0.25">
      <c r="A22" s="13"/>
      <c r="B22" s="39"/>
      <c r="C22" s="38"/>
      <c r="D22" s="17"/>
      <c r="E22" s="17"/>
      <c r="F22" s="17"/>
      <c r="G22" s="17"/>
      <c r="H22" s="18"/>
      <c r="I22" s="25"/>
    </row>
    <row r="23" spans="1:10" s="16" customFormat="1" ht="27.95" customHeight="1" x14ac:dyDescent="0.25">
      <c r="A23" s="13"/>
      <c r="B23" s="209" t="s">
        <v>44</v>
      </c>
      <c r="C23" s="210"/>
      <c r="D23" s="17">
        <v>228570165.15000001</v>
      </c>
      <c r="E23" s="17">
        <v>0</v>
      </c>
      <c r="F23" s="17">
        <v>228570165.15000001</v>
      </c>
      <c r="G23" s="17">
        <v>131205236.48000002</v>
      </c>
      <c r="H23" s="17">
        <v>130165825.15000002</v>
      </c>
      <c r="I23" s="25">
        <v>97364928.669999987</v>
      </c>
    </row>
    <row r="24" spans="1:10" s="16" customFormat="1" ht="27.95" customHeight="1" x14ac:dyDescent="0.25">
      <c r="A24" s="13"/>
      <c r="B24" s="37"/>
      <c r="C24" s="40" t="s">
        <v>45</v>
      </c>
      <c r="D24" s="17"/>
      <c r="E24" s="17"/>
      <c r="F24" s="17"/>
      <c r="G24" s="17"/>
      <c r="H24" s="18">
        <v>0</v>
      </c>
      <c r="I24" s="25">
        <v>0</v>
      </c>
    </row>
    <row r="25" spans="1:10" s="16" customFormat="1" ht="27.95" customHeight="1" x14ac:dyDescent="0.25">
      <c r="A25" s="13"/>
      <c r="B25" s="37"/>
      <c r="C25" s="40" t="s">
        <v>46</v>
      </c>
      <c r="D25" s="17"/>
      <c r="E25" s="17"/>
      <c r="F25" s="17"/>
      <c r="G25" s="17"/>
      <c r="H25" s="18">
        <v>0</v>
      </c>
      <c r="I25" s="25">
        <v>0</v>
      </c>
    </row>
    <row r="26" spans="1:10" s="16" customFormat="1" ht="27.95" customHeight="1" x14ac:dyDescent="0.25">
      <c r="A26" s="13"/>
      <c r="B26" s="37"/>
      <c r="C26" s="40" t="s">
        <v>47</v>
      </c>
      <c r="D26" s="17"/>
      <c r="E26" s="17"/>
      <c r="F26" s="17"/>
      <c r="G26" s="17"/>
      <c r="H26" s="18">
        <v>0</v>
      </c>
      <c r="I26" s="25">
        <v>0</v>
      </c>
    </row>
    <row r="27" spans="1:10" s="16" customFormat="1" ht="15.75" x14ac:dyDescent="0.25">
      <c r="A27" s="13"/>
      <c r="B27" s="39"/>
      <c r="C27" s="40" t="s">
        <v>48</v>
      </c>
      <c r="D27" s="17"/>
      <c r="E27" s="17"/>
      <c r="F27" s="17"/>
      <c r="G27" s="17"/>
      <c r="H27" s="18">
        <v>0</v>
      </c>
      <c r="I27" s="25">
        <v>0</v>
      </c>
    </row>
    <row r="28" spans="1:10" s="16" customFormat="1" ht="27.95" customHeight="1" x14ac:dyDescent="0.25">
      <c r="A28" s="13"/>
      <c r="B28" s="39"/>
      <c r="C28" s="40" t="s">
        <v>49</v>
      </c>
      <c r="D28" s="17">
        <v>228570165.15000001</v>
      </c>
      <c r="E28" s="17">
        <v>0</v>
      </c>
      <c r="F28" s="17">
        <v>228570165.15000001</v>
      </c>
      <c r="G28" s="17">
        <v>131205236.48000002</v>
      </c>
      <c r="H28" s="17">
        <v>130165825.15000002</v>
      </c>
      <c r="I28" s="25">
        <v>97364928.669999987</v>
      </c>
      <c r="J28" s="136"/>
    </row>
    <row r="29" spans="1:10" s="16" customFormat="1" ht="27.95" customHeight="1" x14ac:dyDescent="0.25">
      <c r="A29" s="13"/>
      <c r="B29" s="39"/>
      <c r="C29" s="40" t="s">
        <v>50</v>
      </c>
      <c r="D29" s="17"/>
      <c r="E29" s="17"/>
      <c r="F29" s="17"/>
      <c r="G29" s="17"/>
      <c r="H29" s="18">
        <v>0</v>
      </c>
      <c r="I29" s="25">
        <v>0</v>
      </c>
    </row>
    <row r="30" spans="1:10" s="16" customFormat="1" ht="27.95" customHeight="1" x14ac:dyDescent="0.25">
      <c r="A30" s="13"/>
      <c r="B30" s="39"/>
      <c r="C30" s="40" t="s">
        <v>51</v>
      </c>
      <c r="D30" s="17"/>
      <c r="E30" s="17"/>
      <c r="F30" s="17"/>
      <c r="G30" s="17"/>
      <c r="H30" s="18">
        <v>0</v>
      </c>
      <c r="I30" s="25">
        <v>0</v>
      </c>
    </row>
    <row r="31" spans="1:10" s="16" customFormat="1" ht="27.95" customHeight="1" x14ac:dyDescent="0.25">
      <c r="A31" s="13"/>
      <c r="B31" s="39"/>
      <c r="C31" s="20"/>
      <c r="D31" s="17"/>
      <c r="E31" s="17"/>
      <c r="F31" s="17"/>
      <c r="G31" s="17"/>
      <c r="H31" s="18"/>
      <c r="I31" s="25">
        <v>0</v>
      </c>
    </row>
    <row r="32" spans="1:10" s="16" customFormat="1" ht="15" customHeight="1" x14ac:dyDescent="0.25">
      <c r="A32" s="13"/>
      <c r="B32" s="209" t="s">
        <v>52</v>
      </c>
      <c r="C32" s="210"/>
      <c r="D32" s="17"/>
      <c r="E32" s="17"/>
      <c r="F32" s="17"/>
      <c r="G32" s="17"/>
      <c r="H32" s="18">
        <v>0</v>
      </c>
      <c r="I32" s="25">
        <v>0</v>
      </c>
    </row>
    <row r="33" spans="1:9" s="16" customFormat="1" ht="15.75" x14ac:dyDescent="0.25">
      <c r="A33" s="13"/>
      <c r="B33" s="37"/>
      <c r="C33" s="40" t="s">
        <v>53</v>
      </c>
      <c r="D33" s="17"/>
      <c r="E33" s="17"/>
      <c r="F33" s="17"/>
      <c r="G33" s="17"/>
      <c r="H33" s="18">
        <v>0</v>
      </c>
      <c r="I33" s="25">
        <v>0</v>
      </c>
    </row>
    <row r="34" spans="1:9" s="16" customFormat="1" ht="15.75" x14ac:dyDescent="0.25">
      <c r="A34" s="13"/>
      <c r="B34" s="37"/>
      <c r="C34" s="40" t="s">
        <v>54</v>
      </c>
      <c r="D34" s="17"/>
      <c r="E34" s="17"/>
      <c r="F34" s="17"/>
      <c r="G34" s="17"/>
      <c r="H34" s="18">
        <v>0</v>
      </c>
      <c r="I34" s="25">
        <v>0</v>
      </c>
    </row>
    <row r="35" spans="1:9" s="16" customFormat="1" ht="27.95" customHeight="1" x14ac:dyDescent="0.25">
      <c r="A35" s="13"/>
      <c r="B35" s="37"/>
      <c r="C35" s="40" t="s">
        <v>55</v>
      </c>
      <c r="D35" s="17"/>
      <c r="E35" s="17"/>
      <c r="F35" s="17"/>
      <c r="G35" s="17"/>
      <c r="H35" s="18">
        <v>0</v>
      </c>
      <c r="I35" s="25">
        <v>0</v>
      </c>
    </row>
    <row r="36" spans="1:9" s="16" customFormat="1" ht="15.75" x14ac:dyDescent="0.25">
      <c r="A36" s="13"/>
      <c r="B36" s="39"/>
      <c r="C36" s="40" t="s">
        <v>56</v>
      </c>
      <c r="D36" s="17"/>
      <c r="E36" s="17"/>
      <c r="F36" s="17"/>
      <c r="G36" s="17"/>
      <c r="H36" s="18">
        <v>0</v>
      </c>
      <c r="I36" s="25">
        <v>0</v>
      </c>
    </row>
    <row r="37" spans="1:9" s="16" customFormat="1" ht="27.95" customHeight="1" x14ac:dyDescent="0.25">
      <c r="A37" s="13"/>
      <c r="B37" s="39"/>
      <c r="C37" s="40" t="s">
        <v>57</v>
      </c>
      <c r="D37" s="17"/>
      <c r="E37" s="17"/>
      <c r="F37" s="17"/>
      <c r="G37" s="17"/>
      <c r="H37" s="18">
        <v>0</v>
      </c>
      <c r="I37" s="25">
        <v>0</v>
      </c>
    </row>
    <row r="38" spans="1:9" s="16" customFormat="1" ht="27.95" customHeight="1" x14ac:dyDescent="0.25">
      <c r="A38" s="13"/>
      <c r="B38" s="39"/>
      <c r="C38" s="40" t="s">
        <v>58</v>
      </c>
      <c r="D38" s="17"/>
      <c r="E38" s="17"/>
      <c r="F38" s="17"/>
      <c r="G38" s="17"/>
      <c r="H38" s="18">
        <v>0</v>
      </c>
      <c r="I38" s="25">
        <v>0</v>
      </c>
    </row>
    <row r="39" spans="1:9" s="16" customFormat="1" ht="27.95" customHeight="1" x14ac:dyDescent="0.25">
      <c r="A39" s="13"/>
      <c r="B39" s="39"/>
      <c r="C39" s="40" t="s">
        <v>59</v>
      </c>
      <c r="D39" s="17"/>
      <c r="E39" s="17"/>
      <c r="F39" s="17"/>
      <c r="G39" s="17"/>
      <c r="H39" s="18">
        <v>0</v>
      </c>
      <c r="I39" s="25">
        <v>0</v>
      </c>
    </row>
    <row r="40" spans="1:9" s="16" customFormat="1" ht="27.95" customHeight="1" x14ac:dyDescent="0.25">
      <c r="A40" s="13"/>
      <c r="B40" s="39"/>
      <c r="C40" s="40" t="s">
        <v>60</v>
      </c>
      <c r="D40" s="17"/>
      <c r="E40" s="17"/>
      <c r="F40" s="17"/>
      <c r="G40" s="17"/>
      <c r="H40" s="18">
        <v>0</v>
      </c>
      <c r="I40" s="25">
        <v>0</v>
      </c>
    </row>
    <row r="41" spans="1:9" s="16" customFormat="1" ht="29.25" customHeight="1" x14ac:dyDescent="0.25">
      <c r="A41" s="13"/>
      <c r="B41" s="39"/>
      <c r="C41" s="40" t="s">
        <v>61</v>
      </c>
      <c r="D41" s="17"/>
      <c r="E41" s="17"/>
      <c r="F41" s="17"/>
      <c r="G41" s="17"/>
      <c r="H41" s="18">
        <v>0</v>
      </c>
      <c r="I41" s="25">
        <v>0</v>
      </c>
    </row>
    <row r="42" spans="1:9" s="16" customFormat="1" ht="23.25" customHeight="1" x14ac:dyDescent="0.25">
      <c r="A42" s="13"/>
      <c r="B42" s="39"/>
      <c r="C42" s="20"/>
      <c r="D42" s="17"/>
      <c r="E42" s="17"/>
      <c r="F42" s="17"/>
      <c r="G42" s="17"/>
      <c r="H42" s="18"/>
      <c r="I42" s="25">
        <v>0</v>
      </c>
    </row>
    <row r="43" spans="1:9" s="16" customFormat="1" ht="26.25" customHeight="1" x14ac:dyDescent="0.25">
      <c r="A43" s="13"/>
      <c r="B43" s="209" t="s">
        <v>62</v>
      </c>
      <c r="C43" s="210"/>
      <c r="D43" s="17"/>
      <c r="E43" s="17"/>
      <c r="F43" s="17"/>
      <c r="G43" s="17"/>
      <c r="H43" s="18">
        <v>0</v>
      </c>
      <c r="I43" s="25">
        <v>0</v>
      </c>
    </row>
    <row r="44" spans="1:9" s="16" customFormat="1" ht="22.5" customHeight="1" x14ac:dyDescent="0.25">
      <c r="A44" s="13"/>
      <c r="B44" s="37"/>
      <c r="C44" s="40" t="s">
        <v>63</v>
      </c>
      <c r="D44" s="17"/>
      <c r="E44" s="17"/>
      <c r="F44" s="17"/>
      <c r="G44" s="17"/>
      <c r="H44" s="18">
        <v>0</v>
      </c>
      <c r="I44" s="25">
        <v>0</v>
      </c>
    </row>
    <row r="45" spans="1:9" s="16" customFormat="1" ht="31.5" x14ac:dyDescent="0.25">
      <c r="A45" s="13"/>
      <c r="B45" s="37"/>
      <c r="C45" s="40" t="s">
        <v>64</v>
      </c>
      <c r="D45" s="17"/>
      <c r="E45" s="17"/>
      <c r="F45" s="17"/>
      <c r="G45" s="17"/>
      <c r="H45" s="18">
        <v>0</v>
      </c>
      <c r="I45" s="25">
        <v>0</v>
      </c>
    </row>
    <row r="46" spans="1:9" s="16" customFormat="1" ht="21.75" customHeight="1" x14ac:dyDescent="0.25">
      <c r="A46" s="13"/>
      <c r="B46" s="37"/>
      <c r="C46" s="40" t="s">
        <v>65</v>
      </c>
      <c r="D46" s="17"/>
      <c r="E46" s="17"/>
      <c r="F46" s="17"/>
      <c r="G46" s="17"/>
      <c r="H46" s="18">
        <v>0</v>
      </c>
      <c r="I46" s="25">
        <v>0</v>
      </c>
    </row>
    <row r="47" spans="1:9" s="16" customFormat="1" ht="27.95" customHeight="1" x14ac:dyDescent="0.25">
      <c r="A47" s="13"/>
      <c r="B47" s="39"/>
      <c r="C47" s="38" t="s">
        <v>66</v>
      </c>
      <c r="D47" s="17"/>
      <c r="E47" s="17"/>
      <c r="F47" s="17"/>
      <c r="G47" s="17"/>
      <c r="H47" s="18">
        <v>0</v>
      </c>
      <c r="I47" s="25">
        <v>0</v>
      </c>
    </row>
    <row r="48" spans="1:9" s="16" customFormat="1" ht="27.95" customHeight="1" x14ac:dyDescent="0.25">
      <c r="A48" s="13"/>
      <c r="B48" s="82"/>
      <c r="C48" s="85"/>
      <c r="D48" s="41"/>
      <c r="E48" s="41"/>
      <c r="F48" s="41"/>
      <c r="G48" s="17"/>
      <c r="H48" s="18"/>
      <c r="I48" s="25"/>
    </row>
    <row r="49" spans="1:9" ht="31.5" customHeight="1" thickBot="1" x14ac:dyDescent="0.25">
      <c r="A49" s="2"/>
      <c r="B49" s="30"/>
      <c r="C49" s="140" t="s">
        <v>124</v>
      </c>
      <c r="D49" s="21">
        <v>228570165.15000001</v>
      </c>
      <c r="E49" s="21">
        <v>0</v>
      </c>
      <c r="F49" s="21">
        <v>228570165.15000001</v>
      </c>
      <c r="G49" s="21">
        <v>131205236.48000002</v>
      </c>
      <c r="H49" s="21">
        <v>130165825.15000002</v>
      </c>
      <c r="I49" s="21">
        <v>97364928.669999987</v>
      </c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142"/>
      <c r="G51" s="142"/>
      <c r="H51" s="142"/>
      <c r="I51" s="2"/>
    </row>
    <row r="52" spans="1:9" x14ac:dyDescent="0.2">
      <c r="A52" s="2"/>
      <c r="B52" s="2"/>
      <c r="C52" s="2"/>
      <c r="D52" s="2"/>
      <c r="E52" s="2"/>
      <c r="F52" s="45"/>
      <c r="G52" s="45"/>
      <c r="H52" s="45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" x14ac:dyDescent="0.25">
      <c r="A54" s="2"/>
      <c r="B54" s="2"/>
      <c r="C54" s="161" t="s">
        <v>202</v>
      </c>
      <c r="D54" s="161"/>
      <c r="E54" s="161"/>
      <c r="F54" s="162"/>
      <c r="G54" s="163"/>
      <c r="H54" s="164"/>
      <c r="I54" s="2"/>
    </row>
    <row r="55" spans="1:9" ht="15" x14ac:dyDescent="0.25">
      <c r="B55" s="2"/>
      <c r="C55" s="165"/>
      <c r="D55" s="165"/>
      <c r="E55" s="165"/>
      <c r="F55" s="166"/>
      <c r="G55" s="163"/>
      <c r="H55" s="161"/>
      <c r="I55" s="2"/>
    </row>
    <row r="56" spans="1:9" ht="15" x14ac:dyDescent="0.25">
      <c r="C56" s="165"/>
      <c r="D56" s="165"/>
      <c r="E56" s="165"/>
      <c r="F56" s="166"/>
      <c r="G56" s="163"/>
      <c r="H56" s="161"/>
    </row>
    <row r="57" spans="1:9" ht="15" x14ac:dyDescent="0.25">
      <c r="C57" s="167" t="s">
        <v>203</v>
      </c>
      <c r="D57" s="168" t="s">
        <v>204</v>
      </c>
      <c r="E57" s="169"/>
      <c r="F57" s="173"/>
      <c r="G57" s="164" t="s">
        <v>205</v>
      </c>
      <c r="H57" s="171"/>
    </row>
    <row r="58" spans="1:9" ht="15" x14ac:dyDescent="0.25">
      <c r="C58" s="167"/>
      <c r="D58" s="168"/>
      <c r="E58" s="169"/>
      <c r="F58" s="173"/>
      <c r="G58" s="164"/>
      <c r="H58" s="171"/>
    </row>
    <row r="59" spans="1:9" ht="15" x14ac:dyDescent="0.25">
      <c r="C59" s="167"/>
      <c r="D59" s="168"/>
      <c r="E59" s="169"/>
      <c r="F59" s="173"/>
      <c r="G59" s="164"/>
      <c r="H59" s="171"/>
    </row>
    <row r="60" spans="1:9" ht="15" x14ac:dyDescent="0.25">
      <c r="C60" s="167"/>
      <c r="D60" s="168"/>
      <c r="E60" s="169"/>
      <c r="F60" s="173"/>
      <c r="G60" s="164"/>
      <c r="H60" s="171"/>
    </row>
    <row r="61" spans="1:9" ht="15" x14ac:dyDescent="0.25">
      <c r="C61" s="168"/>
      <c r="D61" s="167"/>
      <c r="E61" s="170"/>
      <c r="F61" s="173"/>
      <c r="G61" s="168"/>
      <c r="H61" s="172"/>
    </row>
    <row r="62" spans="1:9" ht="15" x14ac:dyDescent="0.25">
      <c r="C62" s="167"/>
      <c r="D62" s="167"/>
      <c r="E62" s="170"/>
      <c r="F62" s="173"/>
      <c r="G62" s="168"/>
      <c r="H62" s="171"/>
    </row>
    <row r="63" spans="1:9" ht="15" x14ac:dyDescent="0.25">
      <c r="C63" s="167" t="s">
        <v>206</v>
      </c>
      <c r="D63" s="167" t="s">
        <v>207</v>
      </c>
      <c r="E63" s="170"/>
      <c r="F63" s="173"/>
      <c r="G63" s="168" t="s">
        <v>208</v>
      </c>
      <c r="H63" s="171"/>
    </row>
    <row r="64" spans="1:9" ht="15" x14ac:dyDescent="0.25">
      <c r="C64" s="167" t="s">
        <v>209</v>
      </c>
      <c r="D64" s="167" t="s">
        <v>210</v>
      </c>
      <c r="E64" s="170"/>
      <c r="F64" s="167"/>
      <c r="G64" s="167" t="s">
        <v>211</v>
      </c>
      <c r="H64" s="165"/>
    </row>
  </sheetData>
  <mergeCells count="17">
    <mergeCell ref="I8:I10"/>
    <mergeCell ref="D9:D10"/>
    <mergeCell ref="E9:E10"/>
    <mergeCell ref="F9:F10"/>
    <mergeCell ref="G9:G10"/>
    <mergeCell ref="H9:H10"/>
    <mergeCell ref="D8:H8"/>
    <mergeCell ref="B2:I2"/>
    <mergeCell ref="B3:I3"/>
    <mergeCell ref="B4:I4"/>
    <mergeCell ref="B5:I5"/>
    <mergeCell ref="B6:I6"/>
    <mergeCell ref="B13:C13"/>
    <mergeCell ref="B23:C23"/>
    <mergeCell ref="B32:C32"/>
    <mergeCell ref="B43:C43"/>
    <mergeCell ref="B8:C11"/>
  </mergeCells>
  <printOptions horizontalCentered="1" verticalCentered="1"/>
  <pageMargins left="0.55118110236220474" right="0" top="0.98425196850393704" bottom="0.98425196850393704" header="0" footer="0"/>
  <pageSetup scale="4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59"/>
  <sheetViews>
    <sheetView view="pageBreakPreview" topLeftCell="A9" zoomScale="60" zoomScaleNormal="100" workbookViewId="0">
      <selection activeCell="D19" sqref="D19:I45"/>
    </sheetView>
  </sheetViews>
  <sheetFormatPr baseColWidth="10" defaultColWidth="11.42578125" defaultRowHeight="14.25" x14ac:dyDescent="0.2"/>
  <cols>
    <col min="1" max="1" width="2.85546875" style="48" customWidth="1"/>
    <col min="2" max="2" width="6.5703125" style="48" customWidth="1"/>
    <col min="3" max="3" width="66.42578125" style="48" customWidth="1"/>
    <col min="4" max="4" width="16.85546875" style="48" bestFit="1" customWidth="1"/>
    <col min="5" max="5" width="20" style="48" customWidth="1"/>
    <col min="6" max="6" width="20.140625" style="48" customWidth="1"/>
    <col min="7" max="7" width="24.140625" style="48" customWidth="1"/>
    <col min="8" max="8" width="27.140625" style="48" customWidth="1"/>
    <col min="9" max="9" width="26.42578125" style="48" customWidth="1"/>
    <col min="10" max="16384" width="11.42578125" style="48"/>
  </cols>
  <sheetData>
    <row r="1" spans="1:9" x14ac:dyDescent="0.2">
      <c r="A1" s="47"/>
      <c r="B1" s="47"/>
      <c r="C1" s="47"/>
    </row>
    <row r="2" spans="1:9" ht="15.75" x14ac:dyDescent="0.25">
      <c r="A2" s="47"/>
      <c r="B2" s="211" t="s">
        <v>26</v>
      </c>
      <c r="C2" s="212"/>
      <c r="D2" s="212"/>
      <c r="E2" s="212"/>
      <c r="F2" s="212"/>
      <c r="G2" s="212"/>
      <c r="H2" s="212"/>
      <c r="I2" s="213"/>
    </row>
    <row r="3" spans="1:9" ht="15.75" x14ac:dyDescent="0.25">
      <c r="A3" s="47"/>
      <c r="B3" s="214" t="s">
        <v>130</v>
      </c>
      <c r="C3" s="215"/>
      <c r="D3" s="215"/>
      <c r="E3" s="215"/>
      <c r="F3" s="215"/>
      <c r="G3" s="215"/>
      <c r="H3" s="215"/>
      <c r="I3" s="216"/>
    </row>
    <row r="4" spans="1:9" ht="15.75" x14ac:dyDescent="0.25">
      <c r="A4" s="47"/>
      <c r="B4" s="214" t="s">
        <v>201</v>
      </c>
      <c r="C4" s="215"/>
      <c r="D4" s="215"/>
      <c r="E4" s="215"/>
      <c r="F4" s="215"/>
      <c r="G4" s="215"/>
      <c r="H4" s="215"/>
      <c r="I4" s="216"/>
    </row>
    <row r="5" spans="1:9" x14ac:dyDescent="0.2">
      <c r="A5" s="47"/>
      <c r="B5" s="55"/>
      <c r="C5" s="59"/>
      <c r="D5" s="59" t="s">
        <v>27</v>
      </c>
      <c r="E5" s="59"/>
      <c r="F5" s="59"/>
      <c r="G5" s="59"/>
      <c r="H5" s="59"/>
      <c r="I5" s="92"/>
    </row>
    <row r="6" spans="1:9" ht="18.75" customHeight="1" x14ac:dyDescent="0.25">
      <c r="A6" s="47"/>
      <c r="B6" s="93"/>
      <c r="C6" s="94"/>
      <c r="D6" s="94"/>
      <c r="E6" s="94"/>
      <c r="F6" s="94"/>
      <c r="G6" s="94"/>
      <c r="H6" s="94"/>
      <c r="I6" s="95"/>
    </row>
    <row r="7" spans="1:9" ht="15" customHeight="1" x14ac:dyDescent="0.25">
      <c r="A7" s="47"/>
      <c r="B7" s="96"/>
      <c r="C7" s="97"/>
      <c r="D7" s="97"/>
      <c r="E7" s="97"/>
      <c r="F7" s="97"/>
      <c r="G7" s="97"/>
      <c r="H7" s="97"/>
      <c r="I7" s="98"/>
    </row>
    <row r="8" spans="1:9" x14ac:dyDescent="0.2">
      <c r="A8" s="47"/>
      <c r="B8" s="47"/>
      <c r="C8" s="49"/>
    </row>
    <row r="9" spans="1:9" x14ac:dyDescent="0.2">
      <c r="A9" s="47"/>
      <c r="B9" s="181" t="s">
        <v>116</v>
      </c>
      <c r="C9" s="182"/>
      <c r="D9" s="187" t="s">
        <v>117</v>
      </c>
      <c r="E9" s="187"/>
      <c r="F9" s="187"/>
      <c r="G9" s="187"/>
      <c r="H9" s="188"/>
      <c r="I9" s="182" t="s">
        <v>118</v>
      </c>
    </row>
    <row r="10" spans="1:9" x14ac:dyDescent="0.2">
      <c r="B10" s="183"/>
      <c r="C10" s="184"/>
      <c r="D10" s="190" t="s">
        <v>119</v>
      </c>
      <c r="E10" s="191" t="s">
        <v>120</v>
      </c>
      <c r="F10" s="174" t="s">
        <v>121</v>
      </c>
      <c r="G10" s="174" t="s">
        <v>21</v>
      </c>
      <c r="H10" s="174" t="s">
        <v>23</v>
      </c>
      <c r="I10" s="217"/>
    </row>
    <row r="11" spans="1:9" x14ac:dyDescent="0.2">
      <c r="B11" s="183"/>
      <c r="C11" s="184"/>
      <c r="D11" s="190"/>
      <c r="E11" s="191"/>
      <c r="F11" s="174"/>
      <c r="G11" s="174"/>
      <c r="H11" s="174"/>
      <c r="I11" s="217"/>
    </row>
    <row r="12" spans="1:9" x14ac:dyDescent="0.2">
      <c r="B12" s="185"/>
      <c r="C12" s="186"/>
      <c r="D12" s="50">
        <v>1</v>
      </c>
      <c r="E12" s="51">
        <v>2</v>
      </c>
      <c r="F12" s="51" t="s">
        <v>122</v>
      </c>
      <c r="G12" s="51">
        <v>4</v>
      </c>
      <c r="H12" s="51">
        <v>5</v>
      </c>
      <c r="I12" s="52" t="s">
        <v>123</v>
      </c>
    </row>
    <row r="13" spans="1:9" x14ac:dyDescent="0.2">
      <c r="B13" s="53"/>
      <c r="C13" s="54"/>
      <c r="D13" s="99"/>
      <c r="E13" s="99"/>
      <c r="F13" s="99"/>
      <c r="G13" s="53"/>
      <c r="H13" s="99"/>
      <c r="I13" s="100"/>
    </row>
    <row r="14" spans="1:9" x14ac:dyDescent="0.2">
      <c r="B14" s="101" t="s">
        <v>131</v>
      </c>
      <c r="C14" s="57"/>
      <c r="D14" s="102"/>
      <c r="E14" s="102"/>
      <c r="F14" s="102"/>
      <c r="G14" s="55"/>
      <c r="H14" s="102"/>
      <c r="I14" s="92"/>
    </row>
    <row r="15" spans="1:9" x14ac:dyDescent="0.2">
      <c r="B15" s="70"/>
      <c r="C15" s="57" t="s">
        <v>132</v>
      </c>
      <c r="D15" s="102"/>
      <c r="E15" s="102"/>
      <c r="F15" s="102"/>
      <c r="G15" s="55"/>
      <c r="H15" s="102"/>
      <c r="I15" s="92"/>
    </row>
    <row r="16" spans="1:9" x14ac:dyDescent="0.2">
      <c r="B16" s="70"/>
      <c r="C16" s="57" t="s">
        <v>133</v>
      </c>
      <c r="D16" s="102"/>
      <c r="E16" s="102"/>
      <c r="F16" s="102"/>
      <c r="G16" s="55"/>
      <c r="H16" s="102"/>
      <c r="I16" s="92"/>
    </row>
    <row r="17" spans="2:9" x14ac:dyDescent="0.2">
      <c r="B17" s="70"/>
      <c r="C17" s="57" t="s">
        <v>134</v>
      </c>
      <c r="D17" s="102"/>
      <c r="E17" s="102"/>
      <c r="F17" s="102"/>
      <c r="G17" s="55"/>
      <c r="H17" s="102"/>
      <c r="I17" s="92"/>
    </row>
    <row r="18" spans="2:9" x14ac:dyDescent="0.2">
      <c r="B18" s="101" t="s">
        <v>135</v>
      </c>
      <c r="D18" s="102"/>
      <c r="E18" s="102"/>
      <c r="F18" s="102"/>
      <c r="G18" s="55"/>
      <c r="H18" s="102"/>
      <c r="I18" s="92"/>
    </row>
    <row r="19" spans="2:9" x14ac:dyDescent="0.2">
      <c r="B19" s="70"/>
      <c r="C19" s="57" t="s">
        <v>136</v>
      </c>
      <c r="D19" s="134">
        <v>228570165.15000001</v>
      </c>
      <c r="E19" s="134">
        <v>0</v>
      </c>
      <c r="F19" s="134">
        <v>228570165.15000001</v>
      </c>
      <c r="G19" s="134">
        <v>131205236.48000002</v>
      </c>
      <c r="H19" s="134">
        <v>130165825.15000002</v>
      </c>
      <c r="I19" s="135">
        <v>97364928.669999987</v>
      </c>
    </row>
    <row r="20" spans="2:9" x14ac:dyDescent="0.2">
      <c r="B20" s="70"/>
      <c r="C20" s="57" t="s">
        <v>137</v>
      </c>
      <c r="D20" s="102"/>
      <c r="E20" s="102"/>
      <c r="F20" s="102"/>
      <c r="G20" s="55"/>
      <c r="H20" s="102"/>
      <c r="I20" s="92"/>
    </row>
    <row r="21" spans="2:9" x14ac:dyDescent="0.2">
      <c r="B21" s="70"/>
      <c r="C21" s="57" t="s">
        <v>138</v>
      </c>
      <c r="D21" s="102"/>
      <c r="E21" s="102"/>
      <c r="F21" s="102"/>
      <c r="G21" s="55"/>
      <c r="H21" s="102"/>
      <c r="I21" s="92"/>
    </row>
    <row r="22" spans="2:9" x14ac:dyDescent="0.2">
      <c r="B22" s="70"/>
      <c r="C22" s="57" t="s">
        <v>139</v>
      </c>
      <c r="D22" s="102"/>
      <c r="E22" s="102"/>
      <c r="F22" s="102"/>
      <c r="G22" s="55"/>
      <c r="H22" s="102"/>
      <c r="I22" s="92"/>
    </row>
    <row r="23" spans="2:9" x14ac:dyDescent="0.2">
      <c r="B23" s="70"/>
      <c r="C23" s="57" t="s">
        <v>140</v>
      </c>
      <c r="D23" s="102"/>
      <c r="E23" s="102"/>
      <c r="F23" s="102"/>
      <c r="G23" s="55"/>
      <c r="H23" s="102"/>
      <c r="I23" s="92"/>
    </row>
    <row r="24" spans="2:9" x14ac:dyDescent="0.2">
      <c r="B24" s="101"/>
      <c r="C24" s="57" t="s">
        <v>141</v>
      </c>
      <c r="D24" s="102"/>
      <c r="E24" s="102"/>
      <c r="F24" s="102"/>
      <c r="G24" s="55"/>
      <c r="H24" s="102"/>
      <c r="I24" s="92"/>
    </row>
    <row r="25" spans="2:9" x14ac:dyDescent="0.2">
      <c r="B25" s="70"/>
      <c r="C25" s="57" t="s">
        <v>142</v>
      </c>
      <c r="D25" s="102"/>
      <c r="E25" s="102"/>
      <c r="F25" s="102"/>
      <c r="G25" s="55"/>
      <c r="H25" s="102"/>
      <c r="I25" s="92"/>
    </row>
    <row r="26" spans="2:9" x14ac:dyDescent="0.2">
      <c r="B26" s="70"/>
      <c r="C26" s="57" t="s">
        <v>143</v>
      </c>
      <c r="D26" s="102"/>
      <c r="E26" s="102"/>
      <c r="F26" s="102"/>
      <c r="G26" s="55"/>
      <c r="H26" s="102"/>
      <c r="I26" s="92"/>
    </row>
    <row r="27" spans="2:9" x14ac:dyDescent="0.2">
      <c r="B27" s="101" t="s">
        <v>144</v>
      </c>
      <c r="D27" s="102"/>
      <c r="E27" s="102"/>
      <c r="F27" s="102"/>
      <c r="G27" s="55"/>
      <c r="H27" s="102"/>
      <c r="I27" s="92"/>
    </row>
    <row r="28" spans="2:9" x14ac:dyDescent="0.2">
      <c r="B28" s="70"/>
      <c r="C28" s="57" t="s">
        <v>145</v>
      </c>
      <c r="D28" s="102"/>
      <c r="E28" s="102"/>
      <c r="F28" s="102"/>
      <c r="G28" s="55"/>
      <c r="H28" s="102"/>
      <c r="I28" s="92"/>
    </row>
    <row r="29" spans="2:9" x14ac:dyDescent="0.2">
      <c r="B29" s="70"/>
      <c r="C29" s="57" t="s">
        <v>146</v>
      </c>
      <c r="D29" s="102"/>
      <c r="E29" s="102"/>
      <c r="F29" s="102"/>
      <c r="G29" s="55"/>
      <c r="H29" s="102"/>
      <c r="I29" s="92"/>
    </row>
    <row r="30" spans="2:9" x14ac:dyDescent="0.2">
      <c r="B30" s="70"/>
      <c r="C30" s="57" t="s">
        <v>147</v>
      </c>
      <c r="D30" s="102"/>
      <c r="E30" s="102"/>
      <c r="F30" s="102"/>
      <c r="G30" s="55"/>
      <c r="H30" s="102"/>
      <c r="I30" s="92"/>
    </row>
    <row r="31" spans="2:9" x14ac:dyDescent="0.2">
      <c r="B31" s="101" t="s">
        <v>148</v>
      </c>
      <c r="C31" s="59"/>
      <c r="D31" s="102"/>
      <c r="E31" s="102"/>
      <c r="F31" s="102"/>
      <c r="G31" s="55"/>
      <c r="H31" s="102"/>
      <c r="I31" s="92"/>
    </row>
    <row r="32" spans="2:9" x14ac:dyDescent="0.2">
      <c r="B32" s="70"/>
      <c r="C32" s="57" t="s">
        <v>149</v>
      </c>
      <c r="D32" s="102"/>
      <c r="E32" s="102"/>
      <c r="F32" s="102"/>
      <c r="G32" s="55"/>
      <c r="H32" s="102"/>
      <c r="I32" s="92"/>
    </row>
    <row r="33" spans="2:9" x14ac:dyDescent="0.2">
      <c r="B33" s="101"/>
      <c r="C33" s="57" t="s">
        <v>150</v>
      </c>
      <c r="D33" s="102"/>
      <c r="E33" s="102"/>
      <c r="F33" s="102"/>
      <c r="G33" s="55"/>
      <c r="H33" s="102"/>
      <c r="I33" s="92"/>
    </row>
    <row r="34" spans="2:9" x14ac:dyDescent="0.2">
      <c r="B34" s="101" t="s">
        <v>151</v>
      </c>
      <c r="C34" s="57"/>
      <c r="D34" s="102"/>
      <c r="E34" s="102"/>
      <c r="F34" s="102"/>
      <c r="G34" s="55"/>
      <c r="H34" s="102"/>
      <c r="I34" s="92"/>
    </row>
    <row r="35" spans="2:9" x14ac:dyDescent="0.2">
      <c r="B35" s="70"/>
      <c r="C35" s="57" t="s">
        <v>152</v>
      </c>
      <c r="D35" s="102"/>
      <c r="E35" s="102"/>
      <c r="F35" s="102"/>
      <c r="G35" s="55"/>
      <c r="H35" s="102"/>
      <c r="I35" s="92"/>
    </row>
    <row r="36" spans="2:9" x14ac:dyDescent="0.2">
      <c r="B36" s="70"/>
      <c r="C36" s="57" t="s">
        <v>153</v>
      </c>
      <c r="D36" s="102"/>
      <c r="E36" s="102"/>
      <c r="F36" s="102"/>
      <c r="G36" s="55"/>
      <c r="H36" s="102"/>
      <c r="I36" s="92"/>
    </row>
    <row r="37" spans="2:9" x14ac:dyDescent="0.2">
      <c r="B37" s="70"/>
      <c r="C37" s="57" t="s">
        <v>154</v>
      </c>
      <c r="D37" s="102"/>
      <c r="E37" s="102"/>
      <c r="F37" s="102"/>
      <c r="G37" s="55"/>
      <c r="H37" s="102"/>
      <c r="I37" s="92"/>
    </row>
    <row r="38" spans="2:9" x14ac:dyDescent="0.2">
      <c r="B38" s="70"/>
      <c r="C38" s="57" t="s">
        <v>155</v>
      </c>
      <c r="D38" s="102"/>
      <c r="E38" s="102"/>
      <c r="F38" s="102"/>
      <c r="G38" s="55"/>
      <c r="H38" s="102"/>
      <c r="I38" s="92"/>
    </row>
    <row r="39" spans="2:9" x14ac:dyDescent="0.2">
      <c r="B39" s="101" t="s">
        <v>156</v>
      </c>
      <c r="D39" s="102"/>
      <c r="E39" s="102"/>
      <c r="F39" s="102"/>
      <c r="G39" s="55"/>
      <c r="H39" s="102"/>
      <c r="I39" s="92"/>
    </row>
    <row r="40" spans="2:9" x14ac:dyDescent="0.2">
      <c r="B40" s="70"/>
      <c r="C40" s="57" t="s">
        <v>157</v>
      </c>
      <c r="D40" s="102"/>
      <c r="E40" s="102"/>
      <c r="F40" s="102"/>
      <c r="G40" s="55"/>
      <c r="H40" s="102"/>
      <c r="I40" s="92"/>
    </row>
    <row r="41" spans="2:9" x14ac:dyDescent="0.2">
      <c r="B41" s="70"/>
      <c r="C41" s="57" t="s">
        <v>158</v>
      </c>
      <c r="D41" s="102"/>
      <c r="E41" s="102"/>
      <c r="F41" s="102"/>
      <c r="G41" s="55"/>
      <c r="H41" s="102"/>
      <c r="I41" s="92"/>
    </row>
    <row r="42" spans="2:9" x14ac:dyDescent="0.2">
      <c r="B42" s="70"/>
      <c r="C42" s="57" t="s">
        <v>159</v>
      </c>
      <c r="D42" s="102"/>
      <c r="E42" s="102"/>
      <c r="F42" s="102"/>
      <c r="G42" s="55"/>
      <c r="H42" s="102"/>
      <c r="I42" s="92"/>
    </row>
    <row r="43" spans="2:9" x14ac:dyDescent="0.2">
      <c r="B43" s="70"/>
      <c r="C43" s="57" t="s">
        <v>160</v>
      </c>
      <c r="D43" s="102"/>
      <c r="E43" s="102"/>
      <c r="F43" s="102"/>
      <c r="G43" s="55"/>
      <c r="H43" s="102"/>
      <c r="I43" s="92"/>
    </row>
    <row r="44" spans="2:9" x14ac:dyDescent="0.2">
      <c r="B44" s="101"/>
      <c r="C44" s="57"/>
      <c r="D44" s="102"/>
      <c r="E44" s="102"/>
      <c r="F44" s="102"/>
      <c r="G44" s="55"/>
      <c r="H44" s="102"/>
      <c r="I44" s="92"/>
    </row>
    <row r="45" spans="2:9" x14ac:dyDescent="0.2">
      <c r="B45" s="70"/>
      <c r="C45" s="57"/>
      <c r="D45" s="102"/>
      <c r="E45" s="102"/>
      <c r="F45" s="102"/>
      <c r="G45" s="55"/>
      <c r="H45" s="102"/>
      <c r="I45" s="92"/>
    </row>
    <row r="46" spans="2:9" x14ac:dyDescent="0.2">
      <c r="B46" s="103"/>
      <c r="C46" s="61" t="s">
        <v>124</v>
      </c>
      <c r="D46" s="104"/>
      <c r="E46" s="104"/>
      <c r="F46" s="104"/>
      <c r="G46" s="60"/>
      <c r="H46" s="104"/>
      <c r="I46" s="105"/>
    </row>
    <row r="49" spans="3:8" ht="15" x14ac:dyDescent="0.25">
      <c r="C49" s="161" t="s">
        <v>202</v>
      </c>
      <c r="D49" s="161"/>
      <c r="E49" s="161"/>
      <c r="F49" s="162"/>
      <c r="G49" s="163"/>
      <c r="H49" s="164"/>
    </row>
    <row r="50" spans="3:8" ht="15" x14ac:dyDescent="0.25">
      <c r="C50" s="165"/>
      <c r="D50" s="165"/>
      <c r="E50" s="165"/>
      <c r="F50" s="166"/>
      <c r="G50" s="163"/>
      <c r="H50" s="161"/>
    </row>
    <row r="51" spans="3:8" ht="15" x14ac:dyDescent="0.25">
      <c r="C51" s="165"/>
      <c r="D51" s="165"/>
      <c r="E51" s="165"/>
      <c r="F51" s="166"/>
      <c r="G51" s="163"/>
      <c r="H51" s="161"/>
    </row>
    <row r="52" spans="3:8" ht="15" x14ac:dyDescent="0.25">
      <c r="C52" s="167" t="s">
        <v>203</v>
      </c>
      <c r="D52" s="168" t="s">
        <v>204</v>
      </c>
      <c r="E52" s="169"/>
      <c r="F52" s="173"/>
      <c r="G52" s="164" t="s">
        <v>205</v>
      </c>
      <c r="H52" s="171"/>
    </row>
    <row r="53" spans="3:8" ht="15" x14ac:dyDescent="0.25">
      <c r="C53" s="167"/>
      <c r="D53" s="168"/>
      <c r="E53" s="169"/>
      <c r="F53" s="173"/>
      <c r="G53" s="164"/>
      <c r="H53" s="171"/>
    </row>
    <row r="54" spans="3:8" ht="15" x14ac:dyDescent="0.25">
      <c r="C54" s="167"/>
      <c r="D54" s="168"/>
      <c r="E54" s="169"/>
      <c r="F54" s="173"/>
      <c r="G54" s="164"/>
      <c r="H54" s="171"/>
    </row>
    <row r="55" spans="3:8" ht="15" x14ac:dyDescent="0.25">
      <c r="C55" s="167"/>
      <c r="D55" s="168"/>
      <c r="E55" s="169"/>
      <c r="F55" s="173"/>
      <c r="G55" s="164"/>
      <c r="H55" s="171"/>
    </row>
    <row r="56" spans="3:8" ht="15" x14ac:dyDescent="0.25">
      <c r="C56" s="168"/>
      <c r="D56" s="167"/>
      <c r="E56" s="170"/>
      <c r="F56" s="173"/>
      <c r="G56" s="168"/>
      <c r="H56" s="172"/>
    </row>
    <row r="57" spans="3:8" ht="15" x14ac:dyDescent="0.25">
      <c r="C57" s="167"/>
      <c r="D57" s="167"/>
      <c r="E57" s="170"/>
      <c r="F57" s="173"/>
      <c r="G57" s="168"/>
      <c r="H57" s="171"/>
    </row>
    <row r="58" spans="3:8" ht="15" x14ac:dyDescent="0.25">
      <c r="C58" s="167" t="s">
        <v>206</v>
      </c>
      <c r="D58" s="167" t="s">
        <v>207</v>
      </c>
      <c r="E58" s="170"/>
      <c r="F58" s="173"/>
      <c r="G58" s="168" t="s">
        <v>208</v>
      </c>
      <c r="H58" s="171"/>
    </row>
    <row r="59" spans="3:8" ht="15" x14ac:dyDescent="0.25">
      <c r="C59" s="167" t="s">
        <v>209</v>
      </c>
      <c r="D59" s="167" t="s">
        <v>210</v>
      </c>
      <c r="E59" s="170"/>
      <c r="F59" s="167"/>
      <c r="G59" s="167" t="s">
        <v>211</v>
      </c>
      <c r="H59" s="165"/>
    </row>
  </sheetData>
  <mergeCells count="11">
    <mergeCell ref="H10:H11"/>
    <mergeCell ref="B2:I2"/>
    <mergeCell ref="B3:I3"/>
    <mergeCell ref="B4:I4"/>
    <mergeCell ref="B9:C12"/>
    <mergeCell ref="D9:H9"/>
    <mergeCell ref="I9:I11"/>
    <mergeCell ref="D10:D11"/>
    <mergeCell ref="E10:E11"/>
    <mergeCell ref="F10:F11"/>
    <mergeCell ref="G10:G11"/>
  </mergeCells>
  <pageMargins left="0.7" right="0.7" top="0.75" bottom="0.75" header="0.3" footer="0.3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61"/>
  <sheetViews>
    <sheetView view="pageBreakPreview" topLeftCell="A4" zoomScale="60" zoomScaleNormal="100" workbookViewId="0">
      <selection activeCell="D37" sqref="D37:F43"/>
    </sheetView>
  </sheetViews>
  <sheetFormatPr baseColWidth="10" defaultColWidth="11.42578125" defaultRowHeight="12" x14ac:dyDescent="0.2"/>
  <cols>
    <col min="1" max="1" width="2.85546875" style="107" customWidth="1"/>
    <col min="2" max="2" width="6.5703125" style="107" customWidth="1"/>
    <col min="3" max="3" width="66.42578125" style="107" customWidth="1"/>
    <col min="4" max="4" width="50.140625" style="107" customWidth="1"/>
    <col min="5" max="5" width="40.7109375" style="107" customWidth="1"/>
    <col min="6" max="6" width="22.140625" style="107" customWidth="1"/>
    <col min="7" max="7" width="11.42578125" style="107"/>
    <col min="8" max="8" width="13.42578125" style="107" bestFit="1" customWidth="1"/>
    <col min="9" max="16384" width="11.42578125" style="107"/>
  </cols>
  <sheetData>
    <row r="1" spans="1:8" x14ac:dyDescent="0.2">
      <c r="A1" s="106"/>
      <c r="B1" s="106"/>
      <c r="C1" s="106"/>
    </row>
    <row r="2" spans="1:8" ht="15.75" x14ac:dyDescent="0.25">
      <c r="A2" s="106"/>
      <c r="B2" s="211" t="s">
        <v>26</v>
      </c>
      <c r="C2" s="212"/>
      <c r="D2" s="212"/>
      <c r="E2" s="212"/>
      <c r="F2" s="213"/>
    </row>
    <row r="3" spans="1:8" ht="15.75" x14ac:dyDescent="0.25">
      <c r="A3" s="106"/>
      <c r="B3" s="214" t="s">
        <v>161</v>
      </c>
      <c r="C3" s="215"/>
      <c r="D3" s="215"/>
      <c r="E3" s="215"/>
      <c r="F3" s="216"/>
    </row>
    <row r="4" spans="1:8" ht="15.75" x14ac:dyDescent="0.25">
      <c r="A4" s="106"/>
      <c r="B4" s="214" t="s">
        <v>201</v>
      </c>
      <c r="C4" s="215"/>
      <c r="D4" s="215"/>
      <c r="E4" s="215"/>
      <c r="F4" s="216"/>
    </row>
    <row r="5" spans="1:8" ht="15.75" x14ac:dyDescent="0.25">
      <c r="A5" s="106"/>
      <c r="B5" s="89"/>
      <c r="C5" s="130" t="s">
        <v>27</v>
      </c>
      <c r="D5" s="90"/>
      <c r="E5" s="90"/>
      <c r="F5" s="91"/>
    </row>
    <row r="6" spans="1:8" ht="15.75" x14ac:dyDescent="0.25">
      <c r="A6" s="106"/>
      <c r="B6" s="93"/>
      <c r="C6" s="94"/>
      <c r="D6" s="94"/>
      <c r="E6" s="94"/>
      <c r="F6" s="95"/>
    </row>
    <row r="7" spans="1:8" ht="15.75" x14ac:dyDescent="0.25">
      <c r="A7" s="106"/>
      <c r="B7" s="96"/>
      <c r="C7" s="97"/>
      <c r="D7" s="97"/>
      <c r="E7" s="97"/>
      <c r="F7" s="98"/>
    </row>
    <row r="8" spans="1:8" x14ac:dyDescent="0.2">
      <c r="A8" s="106"/>
      <c r="B8" s="106"/>
      <c r="C8" s="108"/>
    </row>
    <row r="9" spans="1:8" x14ac:dyDescent="0.2">
      <c r="A9" s="106"/>
      <c r="B9" s="181" t="s">
        <v>116</v>
      </c>
      <c r="C9" s="220"/>
      <c r="D9" s="223" t="s">
        <v>162</v>
      </c>
      <c r="E9" s="223" t="s">
        <v>21</v>
      </c>
      <c r="F9" s="223" t="s">
        <v>163</v>
      </c>
    </row>
    <row r="10" spans="1:8" x14ac:dyDescent="0.2">
      <c r="B10" s="183"/>
      <c r="C10" s="221"/>
      <c r="D10" s="224"/>
      <c r="E10" s="224"/>
      <c r="F10" s="224"/>
    </row>
    <row r="11" spans="1:8" x14ac:dyDescent="0.2">
      <c r="B11" s="185"/>
      <c r="C11" s="222"/>
      <c r="D11" s="225"/>
      <c r="E11" s="225"/>
      <c r="F11" s="225"/>
    </row>
    <row r="12" spans="1:8" ht="12.75" thickBot="1" x14ac:dyDescent="0.25">
      <c r="B12" s="64"/>
      <c r="C12" s="57"/>
      <c r="D12" s="69"/>
      <c r="E12" s="69"/>
      <c r="F12" s="69"/>
    </row>
    <row r="13" spans="1:8" ht="12.75" thickBot="1" x14ac:dyDescent="0.25">
      <c r="B13" s="109"/>
      <c r="C13" s="110" t="s">
        <v>164</v>
      </c>
      <c r="D13" s="133">
        <v>228570165</v>
      </c>
      <c r="E13" s="133">
        <v>152976002.22</v>
      </c>
      <c r="F13" s="133">
        <v>150005057.44</v>
      </c>
      <c r="G13" s="139"/>
    </row>
    <row r="14" spans="1:8" x14ac:dyDescent="0.2">
      <c r="B14" s="113"/>
      <c r="C14" s="114" t="s">
        <v>165</v>
      </c>
      <c r="D14" s="131">
        <v>228570165</v>
      </c>
      <c r="E14" s="131">
        <v>152976002.22</v>
      </c>
      <c r="F14" s="131">
        <v>150005057.44</v>
      </c>
    </row>
    <row r="15" spans="1:8" x14ac:dyDescent="0.2">
      <c r="B15" s="103"/>
      <c r="C15" s="116" t="s">
        <v>166</v>
      </c>
      <c r="D15" s="117"/>
      <c r="E15" s="117"/>
      <c r="F15" s="117"/>
    </row>
    <row r="16" spans="1:8" ht="12.75" thickBot="1" x14ac:dyDescent="0.25">
      <c r="B16" s="64"/>
      <c r="C16" s="118"/>
      <c r="D16" s="63"/>
      <c r="E16" s="63"/>
      <c r="F16" s="63"/>
      <c r="H16" s="119"/>
    </row>
    <row r="17" spans="2:8" ht="12.75" thickBot="1" x14ac:dyDescent="0.25">
      <c r="B17" s="120"/>
      <c r="C17" s="121" t="s">
        <v>167</v>
      </c>
      <c r="D17" s="132">
        <v>228570165.15000001</v>
      </c>
      <c r="E17" s="132">
        <v>131205236.48000002</v>
      </c>
      <c r="F17" s="132">
        <v>130165825.15000002</v>
      </c>
      <c r="G17" s="139"/>
    </row>
    <row r="18" spans="2:8" x14ac:dyDescent="0.2">
      <c r="B18" s="113"/>
      <c r="C18" s="114" t="s">
        <v>168</v>
      </c>
      <c r="D18" s="131">
        <v>228570165.15000001</v>
      </c>
      <c r="E18" s="131">
        <v>131205236.48000002</v>
      </c>
      <c r="F18" s="131">
        <v>130165825.15000002</v>
      </c>
      <c r="G18" s="139"/>
    </row>
    <row r="19" spans="2:8" x14ac:dyDescent="0.2">
      <c r="B19" s="103"/>
      <c r="C19" s="116" t="s">
        <v>169</v>
      </c>
      <c r="D19" s="117">
        <v>0</v>
      </c>
      <c r="E19" s="117">
        <v>0</v>
      </c>
      <c r="F19" s="117">
        <v>0</v>
      </c>
      <c r="H19" s="141"/>
    </row>
    <row r="20" spans="2:8" ht="12.75" thickBot="1" x14ac:dyDescent="0.25">
      <c r="B20" s="64"/>
      <c r="C20" s="118"/>
      <c r="D20" s="63"/>
      <c r="E20" s="63"/>
      <c r="F20" s="63"/>
    </row>
    <row r="21" spans="2:8" ht="12.75" thickBot="1" x14ac:dyDescent="0.25">
      <c r="B21" s="120"/>
      <c r="C21" s="110" t="s">
        <v>170</v>
      </c>
      <c r="D21" s="133">
        <v>-0.15000000596046448</v>
      </c>
      <c r="E21" s="133">
        <v>21770765.73999998</v>
      </c>
      <c r="F21" s="133">
        <v>19839232.289999977</v>
      </c>
    </row>
    <row r="22" spans="2:8" x14ac:dyDescent="0.2">
      <c r="B22" s="113"/>
      <c r="C22" s="122"/>
      <c r="D22" s="115"/>
      <c r="E22" s="115"/>
      <c r="F22" s="115"/>
      <c r="H22" s="139"/>
    </row>
    <row r="23" spans="2:8" x14ac:dyDescent="0.2">
      <c r="B23" s="181" t="s">
        <v>116</v>
      </c>
      <c r="C23" s="220"/>
      <c r="D23" s="223" t="s">
        <v>162</v>
      </c>
      <c r="E23" s="223" t="s">
        <v>21</v>
      </c>
      <c r="F23" s="223" t="s">
        <v>163</v>
      </c>
      <c r="H23" s="139"/>
    </row>
    <row r="24" spans="2:8" x14ac:dyDescent="0.2">
      <c r="B24" s="183"/>
      <c r="C24" s="221"/>
      <c r="D24" s="224"/>
      <c r="E24" s="224"/>
      <c r="F24" s="224"/>
    </row>
    <row r="25" spans="2:8" x14ac:dyDescent="0.2">
      <c r="B25" s="185"/>
      <c r="C25" s="222"/>
      <c r="D25" s="225"/>
      <c r="E25" s="225"/>
      <c r="F25" s="225"/>
    </row>
    <row r="26" spans="2:8" ht="12.75" thickBot="1" x14ac:dyDescent="0.25">
      <c r="B26" s="64"/>
      <c r="C26" s="123"/>
      <c r="D26" s="63"/>
      <c r="E26" s="63"/>
      <c r="F26" s="63"/>
    </row>
    <row r="27" spans="2:8" ht="12.75" thickBot="1" x14ac:dyDescent="0.25">
      <c r="B27" s="120"/>
      <c r="C27" s="124" t="s">
        <v>171</v>
      </c>
      <c r="D27" s="133">
        <v>-0.15000000596046448</v>
      </c>
      <c r="E27" s="133">
        <v>21770765.73999998</v>
      </c>
      <c r="F27" s="133">
        <v>19839232.289999977</v>
      </c>
    </row>
    <row r="28" spans="2:8" ht="12.75" thickBot="1" x14ac:dyDescent="0.25">
      <c r="B28" s="70"/>
      <c r="C28" s="57"/>
      <c r="D28" s="69"/>
      <c r="E28" s="69"/>
      <c r="F28" s="69"/>
    </row>
    <row r="29" spans="2:8" ht="12.75" thickBot="1" x14ac:dyDescent="0.25">
      <c r="B29" s="120"/>
      <c r="C29" s="124" t="s">
        <v>172</v>
      </c>
      <c r="D29" s="111">
        <v>0</v>
      </c>
      <c r="E29" s="111">
        <v>0</v>
      </c>
      <c r="F29" s="112">
        <v>0</v>
      </c>
    </row>
    <row r="30" spans="2:8" ht="12.75" thickBot="1" x14ac:dyDescent="0.25">
      <c r="B30" s="70"/>
      <c r="C30" s="57"/>
      <c r="D30" s="69"/>
      <c r="E30" s="69"/>
      <c r="F30" s="69"/>
    </row>
    <row r="31" spans="2:8" ht="12.75" thickBot="1" x14ac:dyDescent="0.25">
      <c r="B31" s="120"/>
      <c r="C31" s="124" t="s">
        <v>173</v>
      </c>
      <c r="D31" s="133">
        <v>-0.15000000596046448</v>
      </c>
      <c r="E31" s="133">
        <v>21770765.73999998</v>
      </c>
      <c r="F31" s="133">
        <v>19839232.289999977</v>
      </c>
    </row>
    <row r="32" spans="2:8" x14ac:dyDescent="0.2">
      <c r="B32" s="113"/>
      <c r="C32" s="125"/>
      <c r="D32" s="115"/>
      <c r="E32" s="115"/>
      <c r="F32" s="115"/>
    </row>
    <row r="33" spans="2:6" x14ac:dyDescent="0.2">
      <c r="B33" s="181" t="s">
        <v>116</v>
      </c>
      <c r="C33" s="220"/>
      <c r="D33" s="223" t="s">
        <v>162</v>
      </c>
      <c r="E33" s="223" t="s">
        <v>21</v>
      </c>
      <c r="F33" s="223" t="s">
        <v>163</v>
      </c>
    </row>
    <row r="34" spans="2:6" x14ac:dyDescent="0.2">
      <c r="B34" s="183"/>
      <c r="C34" s="221"/>
      <c r="D34" s="224"/>
      <c r="E34" s="224"/>
      <c r="F34" s="224"/>
    </row>
    <row r="35" spans="2:6" x14ac:dyDescent="0.2">
      <c r="B35" s="185"/>
      <c r="C35" s="222"/>
      <c r="D35" s="225"/>
      <c r="E35" s="225"/>
      <c r="F35" s="225"/>
    </row>
    <row r="36" spans="2:6" x14ac:dyDescent="0.2">
      <c r="B36" s="103"/>
      <c r="C36" s="126"/>
      <c r="D36" s="117"/>
      <c r="E36" s="117"/>
      <c r="F36" s="117"/>
    </row>
    <row r="37" spans="2:6" x14ac:dyDescent="0.2">
      <c r="B37" s="103"/>
      <c r="C37" s="61" t="s">
        <v>174</v>
      </c>
      <c r="D37" s="117">
        <v>0</v>
      </c>
      <c r="E37" s="117">
        <v>0</v>
      </c>
      <c r="F37" s="117">
        <v>0</v>
      </c>
    </row>
    <row r="38" spans="2:6" x14ac:dyDescent="0.2">
      <c r="B38" s="103"/>
      <c r="C38" s="126"/>
      <c r="D38" s="117"/>
      <c r="E38" s="117"/>
      <c r="F38" s="117"/>
    </row>
    <row r="39" spans="2:6" x14ac:dyDescent="0.2">
      <c r="B39" s="103"/>
      <c r="C39" s="61" t="s">
        <v>175</v>
      </c>
      <c r="D39" s="117">
        <v>0</v>
      </c>
      <c r="E39" s="117">
        <v>0</v>
      </c>
      <c r="F39" s="117">
        <v>0</v>
      </c>
    </row>
    <row r="40" spans="2:6" ht="12.75" thickBot="1" x14ac:dyDescent="0.25">
      <c r="B40" s="64"/>
      <c r="C40" s="123"/>
      <c r="D40" s="63"/>
      <c r="E40" s="63"/>
      <c r="F40" s="63"/>
    </row>
    <row r="41" spans="2:6" ht="12.75" thickBot="1" x14ac:dyDescent="0.25">
      <c r="B41" s="120"/>
      <c r="C41" s="124" t="s">
        <v>176</v>
      </c>
      <c r="D41" s="111">
        <v>0</v>
      </c>
      <c r="E41" s="111">
        <v>0</v>
      </c>
      <c r="F41" s="112">
        <v>0</v>
      </c>
    </row>
    <row r="42" spans="2:6" x14ac:dyDescent="0.2">
      <c r="B42" s="113"/>
      <c r="C42" s="125"/>
      <c r="D42" s="115"/>
      <c r="E42" s="115"/>
      <c r="F42" s="115"/>
    </row>
    <row r="43" spans="2:6" x14ac:dyDescent="0.2">
      <c r="B43" s="103"/>
      <c r="C43" s="127" t="s">
        <v>177</v>
      </c>
      <c r="D43" s="117"/>
      <c r="E43" s="117"/>
      <c r="F43" s="117"/>
    </row>
    <row r="45" spans="2:6" ht="28.5" customHeight="1" x14ac:dyDescent="0.2">
      <c r="B45" s="128">
        <v>1</v>
      </c>
      <c r="C45" s="218" t="s">
        <v>178</v>
      </c>
      <c r="D45" s="218"/>
      <c r="E45" s="218"/>
      <c r="F45" s="218"/>
    </row>
    <row r="46" spans="2:6" ht="24" customHeight="1" x14ac:dyDescent="0.2">
      <c r="B46" s="129">
        <v>2</v>
      </c>
      <c r="C46" s="218" t="s">
        <v>179</v>
      </c>
      <c r="D46" s="218"/>
      <c r="E46" s="218"/>
      <c r="F46" s="218"/>
    </row>
    <row r="47" spans="2:6" x14ac:dyDescent="0.2">
      <c r="B47" s="129">
        <v>3</v>
      </c>
      <c r="C47" s="219" t="s">
        <v>180</v>
      </c>
      <c r="D47" s="219"/>
      <c r="E47" s="219"/>
      <c r="F47" s="219"/>
    </row>
    <row r="51" spans="3:6" ht="15" x14ac:dyDescent="0.25">
      <c r="C51" s="161" t="s">
        <v>202</v>
      </c>
      <c r="D51" s="161"/>
      <c r="E51" s="161"/>
      <c r="F51" s="162"/>
    </row>
    <row r="52" spans="3:6" ht="15" x14ac:dyDescent="0.25">
      <c r="C52" s="165"/>
      <c r="D52" s="165"/>
      <c r="E52" s="165"/>
      <c r="F52" s="166"/>
    </row>
    <row r="53" spans="3:6" ht="15" x14ac:dyDescent="0.25">
      <c r="C53" s="165"/>
      <c r="D53" s="165"/>
      <c r="E53" s="165"/>
      <c r="F53" s="166"/>
    </row>
    <row r="54" spans="3:6" ht="15" x14ac:dyDescent="0.25">
      <c r="C54" s="167" t="s">
        <v>203</v>
      </c>
      <c r="D54" s="168" t="s">
        <v>204</v>
      </c>
      <c r="E54" s="164" t="s">
        <v>205</v>
      </c>
    </row>
    <row r="55" spans="3:6" ht="15" x14ac:dyDescent="0.25">
      <c r="C55" s="167"/>
      <c r="D55" s="168"/>
      <c r="E55" s="164"/>
    </row>
    <row r="56" spans="3:6" ht="15" x14ac:dyDescent="0.25">
      <c r="C56" s="167"/>
      <c r="D56" s="168"/>
      <c r="E56" s="164"/>
    </row>
    <row r="57" spans="3:6" ht="15" x14ac:dyDescent="0.25">
      <c r="C57" s="167"/>
      <c r="D57" s="168"/>
      <c r="E57" s="164"/>
    </row>
    <row r="58" spans="3:6" ht="15" x14ac:dyDescent="0.25">
      <c r="C58" s="168"/>
      <c r="D58" s="167"/>
      <c r="E58" s="168"/>
    </row>
    <row r="59" spans="3:6" ht="15" x14ac:dyDescent="0.25">
      <c r="C59" s="167"/>
      <c r="D59" s="167"/>
      <c r="E59" s="168"/>
    </row>
    <row r="60" spans="3:6" ht="15" x14ac:dyDescent="0.25">
      <c r="C60" s="167" t="s">
        <v>206</v>
      </c>
      <c r="D60" s="167" t="s">
        <v>207</v>
      </c>
      <c r="E60" s="168" t="s">
        <v>208</v>
      </c>
    </row>
    <row r="61" spans="3:6" ht="15" x14ac:dyDescent="0.25">
      <c r="C61" s="167" t="s">
        <v>209</v>
      </c>
      <c r="D61" s="167" t="s">
        <v>210</v>
      </c>
      <c r="E61" s="167" t="s">
        <v>211</v>
      </c>
    </row>
  </sheetData>
  <mergeCells count="18">
    <mergeCell ref="B2:F2"/>
    <mergeCell ref="B3:F3"/>
    <mergeCell ref="B4:F4"/>
    <mergeCell ref="B9:C11"/>
    <mergeCell ref="D9:D11"/>
    <mergeCell ref="E9:E11"/>
    <mergeCell ref="F9:F11"/>
    <mergeCell ref="C45:F45"/>
    <mergeCell ref="C46:F46"/>
    <mergeCell ref="C47:F47"/>
    <mergeCell ref="B23:C25"/>
    <mergeCell ref="D23:D25"/>
    <mergeCell ref="E23:E25"/>
    <mergeCell ref="F23:F25"/>
    <mergeCell ref="B33:C35"/>
    <mergeCell ref="D33:D35"/>
    <mergeCell ref="E33:E35"/>
    <mergeCell ref="F33:F35"/>
  </mergeCells>
  <pageMargins left="0.7" right="0.7" top="0.75" bottom="0.75" header="0.3" footer="0.3"/>
  <pageSetup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WVR65547"/>
  <sheetViews>
    <sheetView view="pageBreakPreview" topLeftCell="A16" zoomScale="60" zoomScaleNormal="100" workbookViewId="0">
      <selection activeCell="B65537" sqref="B65537:G65547"/>
    </sheetView>
  </sheetViews>
  <sheetFormatPr baseColWidth="10" defaultColWidth="0" defaultRowHeight="14.25" x14ac:dyDescent="0.2"/>
  <cols>
    <col min="1" max="1" width="2.7109375" style="149" customWidth="1"/>
    <col min="2" max="2" width="45.42578125" style="149" customWidth="1"/>
    <col min="3" max="3" width="49.5703125" style="149" customWidth="1"/>
    <col min="4" max="4" width="15" style="149" customWidth="1"/>
    <col min="5" max="6" width="11.42578125" style="149" customWidth="1"/>
    <col min="7" max="7" width="14" style="149" customWidth="1"/>
    <col min="8" max="8" width="11.42578125" style="149" customWidth="1"/>
    <col min="9" max="9" width="21.7109375" style="149" customWidth="1"/>
    <col min="10" max="10" width="3.85546875" style="149" customWidth="1"/>
    <col min="11" max="256" width="11.42578125" style="149" hidden="1"/>
    <col min="257" max="257" width="2.7109375" style="149" customWidth="1"/>
    <col min="258" max="258" width="13.7109375" style="149" customWidth="1"/>
    <col min="259" max="259" width="19.140625" style="149" customWidth="1"/>
    <col min="260" max="265" width="11.42578125" style="149" customWidth="1"/>
    <col min="266" max="266" width="3.85546875" style="149" customWidth="1"/>
    <col min="267" max="512" width="11.42578125" style="149" hidden="1"/>
    <col min="513" max="513" width="2.7109375" style="149" customWidth="1"/>
    <col min="514" max="514" width="13.7109375" style="149" customWidth="1"/>
    <col min="515" max="515" width="19.140625" style="149" customWidth="1"/>
    <col min="516" max="521" width="11.42578125" style="149" customWidth="1"/>
    <col min="522" max="522" width="3.85546875" style="149" customWidth="1"/>
    <col min="523" max="768" width="11.42578125" style="149" hidden="1"/>
    <col min="769" max="769" width="2.7109375" style="149" customWidth="1"/>
    <col min="770" max="770" width="13.7109375" style="149" customWidth="1"/>
    <col min="771" max="771" width="19.140625" style="149" customWidth="1"/>
    <col min="772" max="777" width="11.42578125" style="149" customWidth="1"/>
    <col min="778" max="778" width="3.85546875" style="149" customWidth="1"/>
    <col min="779" max="1024" width="11.42578125" style="149" hidden="1"/>
    <col min="1025" max="1025" width="2.7109375" style="149" customWidth="1"/>
    <col min="1026" max="1026" width="13.7109375" style="149" customWidth="1"/>
    <col min="1027" max="1027" width="19.140625" style="149" customWidth="1"/>
    <col min="1028" max="1033" width="11.42578125" style="149" customWidth="1"/>
    <col min="1034" max="1034" width="3.85546875" style="149" customWidth="1"/>
    <col min="1035" max="1280" width="11.42578125" style="149" hidden="1"/>
    <col min="1281" max="1281" width="2.7109375" style="149" customWidth="1"/>
    <col min="1282" max="1282" width="13.7109375" style="149" customWidth="1"/>
    <col min="1283" max="1283" width="19.140625" style="149" customWidth="1"/>
    <col min="1284" max="1289" width="11.42578125" style="149" customWidth="1"/>
    <col min="1290" max="1290" width="3.85546875" style="149" customWidth="1"/>
    <col min="1291" max="1536" width="11.42578125" style="149" hidden="1"/>
    <col min="1537" max="1537" width="2.7109375" style="149" customWidth="1"/>
    <col min="1538" max="1538" width="13.7109375" style="149" customWidth="1"/>
    <col min="1539" max="1539" width="19.140625" style="149" customWidth="1"/>
    <col min="1540" max="1545" width="11.42578125" style="149" customWidth="1"/>
    <col min="1546" max="1546" width="3.85546875" style="149" customWidth="1"/>
    <col min="1547" max="1792" width="11.42578125" style="149" hidden="1"/>
    <col min="1793" max="1793" width="2.7109375" style="149" customWidth="1"/>
    <col min="1794" max="1794" width="13.7109375" style="149" customWidth="1"/>
    <col min="1795" max="1795" width="19.140625" style="149" customWidth="1"/>
    <col min="1796" max="1801" width="11.42578125" style="149" customWidth="1"/>
    <col min="1802" max="1802" width="3.85546875" style="149" customWidth="1"/>
    <col min="1803" max="2048" width="11.42578125" style="149" hidden="1"/>
    <col min="2049" max="2049" width="2.7109375" style="149" customWidth="1"/>
    <col min="2050" max="2050" width="13.7109375" style="149" customWidth="1"/>
    <col min="2051" max="2051" width="19.140625" style="149" customWidth="1"/>
    <col min="2052" max="2057" width="11.42578125" style="149" customWidth="1"/>
    <col min="2058" max="2058" width="3.85546875" style="149" customWidth="1"/>
    <col min="2059" max="2304" width="11.42578125" style="149" hidden="1"/>
    <col min="2305" max="2305" width="2.7109375" style="149" customWidth="1"/>
    <col min="2306" max="2306" width="13.7109375" style="149" customWidth="1"/>
    <col min="2307" max="2307" width="19.140625" style="149" customWidth="1"/>
    <col min="2308" max="2313" width="11.42578125" style="149" customWidth="1"/>
    <col min="2314" max="2314" width="3.85546875" style="149" customWidth="1"/>
    <col min="2315" max="2560" width="11.42578125" style="149" hidden="1"/>
    <col min="2561" max="2561" width="2.7109375" style="149" customWidth="1"/>
    <col min="2562" max="2562" width="13.7109375" style="149" customWidth="1"/>
    <col min="2563" max="2563" width="19.140625" style="149" customWidth="1"/>
    <col min="2564" max="2569" width="11.42578125" style="149" customWidth="1"/>
    <col min="2570" max="2570" width="3.85546875" style="149" customWidth="1"/>
    <col min="2571" max="2816" width="11.42578125" style="149" hidden="1"/>
    <col min="2817" max="2817" width="2.7109375" style="149" customWidth="1"/>
    <col min="2818" max="2818" width="13.7109375" style="149" customWidth="1"/>
    <col min="2819" max="2819" width="19.140625" style="149" customWidth="1"/>
    <col min="2820" max="2825" width="11.42578125" style="149" customWidth="1"/>
    <col min="2826" max="2826" width="3.85546875" style="149" customWidth="1"/>
    <col min="2827" max="3072" width="11.42578125" style="149" hidden="1"/>
    <col min="3073" max="3073" width="2.7109375" style="149" customWidth="1"/>
    <col min="3074" max="3074" width="13.7109375" style="149" customWidth="1"/>
    <col min="3075" max="3075" width="19.140625" style="149" customWidth="1"/>
    <col min="3076" max="3081" width="11.42578125" style="149" customWidth="1"/>
    <col min="3082" max="3082" width="3.85546875" style="149" customWidth="1"/>
    <col min="3083" max="3328" width="11.42578125" style="149" hidden="1"/>
    <col min="3329" max="3329" width="2.7109375" style="149" customWidth="1"/>
    <col min="3330" max="3330" width="13.7109375" style="149" customWidth="1"/>
    <col min="3331" max="3331" width="19.140625" style="149" customWidth="1"/>
    <col min="3332" max="3337" width="11.42578125" style="149" customWidth="1"/>
    <col min="3338" max="3338" width="3.85546875" style="149" customWidth="1"/>
    <col min="3339" max="3584" width="11.42578125" style="149" hidden="1"/>
    <col min="3585" max="3585" width="2.7109375" style="149" customWidth="1"/>
    <col min="3586" max="3586" width="13.7109375" style="149" customWidth="1"/>
    <col min="3587" max="3587" width="19.140625" style="149" customWidth="1"/>
    <col min="3588" max="3593" width="11.42578125" style="149" customWidth="1"/>
    <col min="3594" max="3594" width="3.85546875" style="149" customWidth="1"/>
    <col min="3595" max="3840" width="11.42578125" style="149" hidden="1"/>
    <col min="3841" max="3841" width="2.7109375" style="149" customWidth="1"/>
    <col min="3842" max="3842" width="13.7109375" style="149" customWidth="1"/>
    <col min="3843" max="3843" width="19.140625" style="149" customWidth="1"/>
    <col min="3844" max="3849" width="11.42578125" style="149" customWidth="1"/>
    <col min="3850" max="3850" width="3.85546875" style="149" customWidth="1"/>
    <col min="3851" max="4096" width="11.42578125" style="149" hidden="1"/>
    <col min="4097" max="4097" width="2.7109375" style="149" customWidth="1"/>
    <col min="4098" max="4098" width="13.7109375" style="149" customWidth="1"/>
    <col min="4099" max="4099" width="19.140625" style="149" customWidth="1"/>
    <col min="4100" max="4105" width="11.42578125" style="149" customWidth="1"/>
    <col min="4106" max="4106" width="3.85546875" style="149" customWidth="1"/>
    <col min="4107" max="4352" width="11.42578125" style="149" hidden="1"/>
    <col min="4353" max="4353" width="2.7109375" style="149" customWidth="1"/>
    <col min="4354" max="4354" width="13.7109375" style="149" customWidth="1"/>
    <col min="4355" max="4355" width="19.140625" style="149" customWidth="1"/>
    <col min="4356" max="4361" width="11.42578125" style="149" customWidth="1"/>
    <col min="4362" max="4362" width="3.85546875" style="149" customWidth="1"/>
    <col min="4363" max="4608" width="11.42578125" style="149" hidden="1"/>
    <col min="4609" max="4609" width="2.7109375" style="149" customWidth="1"/>
    <col min="4610" max="4610" width="13.7109375" style="149" customWidth="1"/>
    <col min="4611" max="4611" width="19.140625" style="149" customWidth="1"/>
    <col min="4612" max="4617" width="11.42578125" style="149" customWidth="1"/>
    <col min="4618" max="4618" width="3.85546875" style="149" customWidth="1"/>
    <col min="4619" max="4864" width="11.42578125" style="149" hidden="1"/>
    <col min="4865" max="4865" width="2.7109375" style="149" customWidth="1"/>
    <col min="4866" max="4866" width="13.7109375" style="149" customWidth="1"/>
    <col min="4867" max="4867" width="19.140625" style="149" customWidth="1"/>
    <col min="4868" max="4873" width="11.42578125" style="149" customWidth="1"/>
    <col min="4874" max="4874" width="3.85546875" style="149" customWidth="1"/>
    <col min="4875" max="5120" width="11.42578125" style="149" hidden="1"/>
    <col min="5121" max="5121" width="2.7109375" style="149" customWidth="1"/>
    <col min="5122" max="5122" width="13.7109375" style="149" customWidth="1"/>
    <col min="5123" max="5123" width="19.140625" style="149" customWidth="1"/>
    <col min="5124" max="5129" width="11.42578125" style="149" customWidth="1"/>
    <col min="5130" max="5130" width="3.85546875" style="149" customWidth="1"/>
    <col min="5131" max="5376" width="11.42578125" style="149" hidden="1"/>
    <col min="5377" max="5377" width="2.7109375" style="149" customWidth="1"/>
    <col min="5378" max="5378" width="13.7109375" style="149" customWidth="1"/>
    <col min="5379" max="5379" width="19.140625" style="149" customWidth="1"/>
    <col min="5380" max="5385" width="11.42578125" style="149" customWidth="1"/>
    <col min="5386" max="5386" width="3.85546875" style="149" customWidth="1"/>
    <col min="5387" max="5632" width="11.42578125" style="149" hidden="1"/>
    <col min="5633" max="5633" width="2.7109375" style="149" customWidth="1"/>
    <col min="5634" max="5634" width="13.7109375" style="149" customWidth="1"/>
    <col min="5635" max="5635" width="19.140625" style="149" customWidth="1"/>
    <col min="5636" max="5641" width="11.42578125" style="149" customWidth="1"/>
    <col min="5642" max="5642" width="3.85546875" style="149" customWidth="1"/>
    <col min="5643" max="5888" width="11.42578125" style="149" hidden="1"/>
    <col min="5889" max="5889" width="2.7109375" style="149" customWidth="1"/>
    <col min="5890" max="5890" width="13.7109375" style="149" customWidth="1"/>
    <col min="5891" max="5891" width="19.140625" style="149" customWidth="1"/>
    <col min="5892" max="5897" width="11.42578125" style="149" customWidth="1"/>
    <col min="5898" max="5898" width="3.85546875" style="149" customWidth="1"/>
    <col min="5899" max="6144" width="11.42578125" style="149" hidden="1"/>
    <col min="6145" max="6145" width="2.7109375" style="149" customWidth="1"/>
    <col min="6146" max="6146" width="13.7109375" style="149" customWidth="1"/>
    <col min="6147" max="6147" width="19.140625" style="149" customWidth="1"/>
    <col min="6148" max="6153" width="11.42578125" style="149" customWidth="1"/>
    <col min="6154" max="6154" width="3.85546875" style="149" customWidth="1"/>
    <col min="6155" max="6400" width="11.42578125" style="149" hidden="1"/>
    <col min="6401" max="6401" width="2.7109375" style="149" customWidth="1"/>
    <col min="6402" max="6402" width="13.7109375" style="149" customWidth="1"/>
    <col min="6403" max="6403" width="19.140625" style="149" customWidth="1"/>
    <col min="6404" max="6409" width="11.42578125" style="149" customWidth="1"/>
    <col min="6410" max="6410" width="3.85546875" style="149" customWidth="1"/>
    <col min="6411" max="6656" width="11.42578125" style="149" hidden="1"/>
    <col min="6657" max="6657" width="2.7109375" style="149" customWidth="1"/>
    <col min="6658" max="6658" width="13.7109375" style="149" customWidth="1"/>
    <col min="6659" max="6659" width="19.140625" style="149" customWidth="1"/>
    <col min="6660" max="6665" width="11.42578125" style="149" customWidth="1"/>
    <col min="6666" max="6666" width="3.85546875" style="149" customWidth="1"/>
    <col min="6667" max="6912" width="11.42578125" style="149" hidden="1"/>
    <col min="6913" max="6913" width="2.7109375" style="149" customWidth="1"/>
    <col min="6914" max="6914" width="13.7109375" style="149" customWidth="1"/>
    <col min="6915" max="6915" width="19.140625" style="149" customWidth="1"/>
    <col min="6916" max="6921" width="11.42578125" style="149" customWidth="1"/>
    <col min="6922" max="6922" width="3.85546875" style="149" customWidth="1"/>
    <col min="6923" max="7168" width="11.42578125" style="149" hidden="1"/>
    <col min="7169" max="7169" width="2.7109375" style="149" customWidth="1"/>
    <col min="7170" max="7170" width="13.7109375" style="149" customWidth="1"/>
    <col min="7171" max="7171" width="19.140625" style="149" customWidth="1"/>
    <col min="7172" max="7177" width="11.42578125" style="149" customWidth="1"/>
    <col min="7178" max="7178" width="3.85546875" style="149" customWidth="1"/>
    <col min="7179" max="7424" width="11.42578125" style="149" hidden="1"/>
    <col min="7425" max="7425" width="2.7109375" style="149" customWidth="1"/>
    <col min="7426" max="7426" width="13.7109375" style="149" customWidth="1"/>
    <col min="7427" max="7427" width="19.140625" style="149" customWidth="1"/>
    <col min="7428" max="7433" width="11.42578125" style="149" customWidth="1"/>
    <col min="7434" max="7434" width="3.85546875" style="149" customWidth="1"/>
    <col min="7435" max="7680" width="11.42578125" style="149" hidden="1"/>
    <col min="7681" max="7681" width="2.7109375" style="149" customWidth="1"/>
    <col min="7682" max="7682" width="13.7109375" style="149" customWidth="1"/>
    <col min="7683" max="7683" width="19.140625" style="149" customWidth="1"/>
    <col min="7684" max="7689" width="11.42578125" style="149" customWidth="1"/>
    <col min="7690" max="7690" width="3.85546875" style="149" customWidth="1"/>
    <col min="7691" max="7936" width="11.42578125" style="149" hidden="1"/>
    <col min="7937" max="7937" width="2.7109375" style="149" customWidth="1"/>
    <col min="7938" max="7938" width="13.7109375" style="149" customWidth="1"/>
    <col min="7939" max="7939" width="19.140625" style="149" customWidth="1"/>
    <col min="7940" max="7945" width="11.42578125" style="149" customWidth="1"/>
    <col min="7946" max="7946" width="3.85546875" style="149" customWidth="1"/>
    <col min="7947" max="8192" width="11.42578125" style="149" hidden="1"/>
    <col min="8193" max="8193" width="2.7109375" style="149" customWidth="1"/>
    <col min="8194" max="8194" width="13.7109375" style="149" customWidth="1"/>
    <col min="8195" max="8195" width="19.140625" style="149" customWidth="1"/>
    <col min="8196" max="8201" width="11.42578125" style="149" customWidth="1"/>
    <col min="8202" max="8202" width="3.85546875" style="149" customWidth="1"/>
    <col min="8203" max="8448" width="11.42578125" style="149" hidden="1"/>
    <col min="8449" max="8449" width="2.7109375" style="149" customWidth="1"/>
    <col min="8450" max="8450" width="13.7109375" style="149" customWidth="1"/>
    <col min="8451" max="8451" width="19.140625" style="149" customWidth="1"/>
    <col min="8452" max="8457" width="11.42578125" style="149" customWidth="1"/>
    <col min="8458" max="8458" width="3.85546875" style="149" customWidth="1"/>
    <col min="8459" max="8704" width="11.42578125" style="149" hidden="1"/>
    <col min="8705" max="8705" width="2.7109375" style="149" customWidth="1"/>
    <col min="8706" max="8706" width="13.7109375" style="149" customWidth="1"/>
    <col min="8707" max="8707" width="19.140625" style="149" customWidth="1"/>
    <col min="8708" max="8713" width="11.42578125" style="149" customWidth="1"/>
    <col min="8714" max="8714" width="3.85546875" style="149" customWidth="1"/>
    <col min="8715" max="8960" width="11.42578125" style="149" hidden="1"/>
    <col min="8961" max="8961" width="2.7109375" style="149" customWidth="1"/>
    <col min="8962" max="8962" width="13.7109375" style="149" customWidth="1"/>
    <col min="8963" max="8963" width="19.140625" style="149" customWidth="1"/>
    <col min="8964" max="8969" width="11.42578125" style="149" customWidth="1"/>
    <col min="8970" max="8970" width="3.85546875" style="149" customWidth="1"/>
    <col min="8971" max="9216" width="11.42578125" style="149" hidden="1"/>
    <col min="9217" max="9217" width="2.7109375" style="149" customWidth="1"/>
    <col min="9218" max="9218" width="13.7109375" style="149" customWidth="1"/>
    <col min="9219" max="9219" width="19.140625" style="149" customWidth="1"/>
    <col min="9220" max="9225" width="11.42578125" style="149" customWidth="1"/>
    <col min="9226" max="9226" width="3.85546875" style="149" customWidth="1"/>
    <col min="9227" max="9472" width="11.42578125" style="149" hidden="1"/>
    <col min="9473" max="9473" width="2.7109375" style="149" customWidth="1"/>
    <col min="9474" max="9474" width="13.7109375" style="149" customWidth="1"/>
    <col min="9475" max="9475" width="19.140625" style="149" customWidth="1"/>
    <col min="9476" max="9481" width="11.42578125" style="149" customWidth="1"/>
    <col min="9482" max="9482" width="3.85546875" style="149" customWidth="1"/>
    <col min="9483" max="9728" width="11.42578125" style="149" hidden="1"/>
    <col min="9729" max="9729" width="2.7109375" style="149" customWidth="1"/>
    <col min="9730" max="9730" width="13.7109375" style="149" customWidth="1"/>
    <col min="9731" max="9731" width="19.140625" style="149" customWidth="1"/>
    <col min="9732" max="9737" width="11.42578125" style="149" customWidth="1"/>
    <col min="9738" max="9738" width="3.85546875" style="149" customWidth="1"/>
    <col min="9739" max="9984" width="11.42578125" style="149" hidden="1"/>
    <col min="9985" max="9985" width="2.7109375" style="149" customWidth="1"/>
    <col min="9986" max="9986" width="13.7109375" style="149" customWidth="1"/>
    <col min="9987" max="9987" width="19.140625" style="149" customWidth="1"/>
    <col min="9988" max="9993" width="11.42578125" style="149" customWidth="1"/>
    <col min="9994" max="9994" width="3.85546875" style="149" customWidth="1"/>
    <col min="9995" max="10240" width="11.42578125" style="149" hidden="1"/>
    <col min="10241" max="10241" width="2.7109375" style="149" customWidth="1"/>
    <col min="10242" max="10242" width="13.7109375" style="149" customWidth="1"/>
    <col min="10243" max="10243" width="19.140625" style="149" customWidth="1"/>
    <col min="10244" max="10249" width="11.42578125" style="149" customWidth="1"/>
    <col min="10250" max="10250" width="3.85546875" style="149" customWidth="1"/>
    <col min="10251" max="10496" width="11.42578125" style="149" hidden="1"/>
    <col min="10497" max="10497" width="2.7109375" style="149" customWidth="1"/>
    <col min="10498" max="10498" width="13.7109375" style="149" customWidth="1"/>
    <col min="10499" max="10499" width="19.140625" style="149" customWidth="1"/>
    <col min="10500" max="10505" width="11.42578125" style="149" customWidth="1"/>
    <col min="10506" max="10506" width="3.85546875" style="149" customWidth="1"/>
    <col min="10507" max="10752" width="11.42578125" style="149" hidden="1"/>
    <col min="10753" max="10753" width="2.7109375" style="149" customWidth="1"/>
    <col min="10754" max="10754" width="13.7109375" style="149" customWidth="1"/>
    <col min="10755" max="10755" width="19.140625" style="149" customWidth="1"/>
    <col min="10756" max="10761" width="11.42578125" style="149" customWidth="1"/>
    <col min="10762" max="10762" width="3.85546875" style="149" customWidth="1"/>
    <col min="10763" max="11008" width="11.42578125" style="149" hidden="1"/>
    <col min="11009" max="11009" width="2.7109375" style="149" customWidth="1"/>
    <col min="11010" max="11010" width="13.7109375" style="149" customWidth="1"/>
    <col min="11011" max="11011" width="19.140625" style="149" customWidth="1"/>
    <col min="11012" max="11017" width="11.42578125" style="149" customWidth="1"/>
    <col min="11018" max="11018" width="3.85546875" style="149" customWidth="1"/>
    <col min="11019" max="11264" width="11.42578125" style="149" hidden="1"/>
    <col min="11265" max="11265" width="2.7109375" style="149" customWidth="1"/>
    <col min="11266" max="11266" width="13.7109375" style="149" customWidth="1"/>
    <col min="11267" max="11267" width="19.140625" style="149" customWidth="1"/>
    <col min="11268" max="11273" width="11.42578125" style="149" customWidth="1"/>
    <col min="11274" max="11274" width="3.85546875" style="149" customWidth="1"/>
    <col min="11275" max="11520" width="11.42578125" style="149" hidden="1"/>
    <col min="11521" max="11521" width="2.7109375" style="149" customWidth="1"/>
    <col min="11522" max="11522" width="13.7109375" style="149" customWidth="1"/>
    <col min="11523" max="11523" width="19.140625" style="149" customWidth="1"/>
    <col min="11524" max="11529" width="11.42578125" style="149" customWidth="1"/>
    <col min="11530" max="11530" width="3.85546875" style="149" customWidth="1"/>
    <col min="11531" max="11776" width="11.42578125" style="149" hidden="1"/>
    <col min="11777" max="11777" width="2.7109375" style="149" customWidth="1"/>
    <col min="11778" max="11778" width="13.7109375" style="149" customWidth="1"/>
    <col min="11779" max="11779" width="19.140625" style="149" customWidth="1"/>
    <col min="11780" max="11785" width="11.42578125" style="149" customWidth="1"/>
    <col min="11786" max="11786" width="3.85546875" style="149" customWidth="1"/>
    <col min="11787" max="12032" width="11.42578125" style="149" hidden="1"/>
    <col min="12033" max="12033" width="2.7109375" style="149" customWidth="1"/>
    <col min="12034" max="12034" width="13.7109375" style="149" customWidth="1"/>
    <col min="12035" max="12035" width="19.140625" style="149" customWidth="1"/>
    <col min="12036" max="12041" width="11.42578125" style="149" customWidth="1"/>
    <col min="12042" max="12042" width="3.85546875" style="149" customWidth="1"/>
    <col min="12043" max="12288" width="11.42578125" style="149" hidden="1"/>
    <col min="12289" max="12289" width="2.7109375" style="149" customWidth="1"/>
    <col min="12290" max="12290" width="13.7109375" style="149" customWidth="1"/>
    <col min="12291" max="12291" width="19.140625" style="149" customWidth="1"/>
    <col min="12292" max="12297" width="11.42578125" style="149" customWidth="1"/>
    <col min="12298" max="12298" width="3.85546875" style="149" customWidth="1"/>
    <col min="12299" max="12544" width="11.42578125" style="149" hidden="1"/>
    <col min="12545" max="12545" width="2.7109375" style="149" customWidth="1"/>
    <col min="12546" max="12546" width="13.7109375" style="149" customWidth="1"/>
    <col min="12547" max="12547" width="19.140625" style="149" customWidth="1"/>
    <col min="12548" max="12553" width="11.42578125" style="149" customWidth="1"/>
    <col min="12554" max="12554" width="3.85546875" style="149" customWidth="1"/>
    <col min="12555" max="12800" width="11.42578125" style="149" hidden="1"/>
    <col min="12801" max="12801" width="2.7109375" style="149" customWidth="1"/>
    <col min="12802" max="12802" width="13.7109375" style="149" customWidth="1"/>
    <col min="12803" max="12803" width="19.140625" style="149" customWidth="1"/>
    <col min="12804" max="12809" width="11.42578125" style="149" customWidth="1"/>
    <col min="12810" max="12810" width="3.85546875" style="149" customWidth="1"/>
    <col min="12811" max="13056" width="11.42578125" style="149" hidden="1"/>
    <col min="13057" max="13057" width="2.7109375" style="149" customWidth="1"/>
    <col min="13058" max="13058" width="13.7109375" style="149" customWidth="1"/>
    <col min="13059" max="13059" width="19.140625" style="149" customWidth="1"/>
    <col min="13060" max="13065" width="11.42578125" style="149" customWidth="1"/>
    <col min="13066" max="13066" width="3.85546875" style="149" customWidth="1"/>
    <col min="13067" max="13312" width="11.42578125" style="149" hidden="1"/>
    <col min="13313" max="13313" width="2.7109375" style="149" customWidth="1"/>
    <col min="13314" max="13314" width="13.7109375" style="149" customWidth="1"/>
    <col min="13315" max="13315" width="19.140625" style="149" customWidth="1"/>
    <col min="13316" max="13321" width="11.42578125" style="149" customWidth="1"/>
    <col min="13322" max="13322" width="3.85546875" style="149" customWidth="1"/>
    <col min="13323" max="13568" width="11.42578125" style="149" hidden="1"/>
    <col min="13569" max="13569" width="2.7109375" style="149" customWidth="1"/>
    <col min="13570" max="13570" width="13.7109375" style="149" customWidth="1"/>
    <col min="13571" max="13571" width="19.140625" style="149" customWidth="1"/>
    <col min="13572" max="13577" width="11.42578125" style="149" customWidth="1"/>
    <col min="13578" max="13578" width="3.85546875" style="149" customWidth="1"/>
    <col min="13579" max="13824" width="11.42578125" style="149" hidden="1"/>
    <col min="13825" max="13825" width="2.7109375" style="149" customWidth="1"/>
    <col min="13826" max="13826" width="13.7109375" style="149" customWidth="1"/>
    <col min="13827" max="13827" width="19.140625" style="149" customWidth="1"/>
    <col min="13828" max="13833" width="11.42578125" style="149" customWidth="1"/>
    <col min="13834" max="13834" width="3.85546875" style="149" customWidth="1"/>
    <col min="13835" max="14080" width="11.42578125" style="149" hidden="1"/>
    <col min="14081" max="14081" width="2.7109375" style="149" customWidth="1"/>
    <col min="14082" max="14082" width="13.7109375" style="149" customWidth="1"/>
    <col min="14083" max="14083" width="19.140625" style="149" customWidth="1"/>
    <col min="14084" max="14089" width="11.42578125" style="149" customWidth="1"/>
    <col min="14090" max="14090" width="3.85546875" style="149" customWidth="1"/>
    <col min="14091" max="14336" width="11.42578125" style="149" hidden="1"/>
    <col min="14337" max="14337" width="2.7109375" style="149" customWidth="1"/>
    <col min="14338" max="14338" width="13.7109375" style="149" customWidth="1"/>
    <col min="14339" max="14339" width="19.140625" style="149" customWidth="1"/>
    <col min="14340" max="14345" width="11.42578125" style="149" customWidth="1"/>
    <col min="14346" max="14346" width="3.85546875" style="149" customWidth="1"/>
    <col min="14347" max="14592" width="11.42578125" style="149" hidden="1"/>
    <col min="14593" max="14593" width="2.7109375" style="149" customWidth="1"/>
    <col min="14594" max="14594" width="13.7109375" style="149" customWidth="1"/>
    <col min="14595" max="14595" width="19.140625" style="149" customWidth="1"/>
    <col min="14596" max="14601" width="11.42578125" style="149" customWidth="1"/>
    <col min="14602" max="14602" width="3.85546875" style="149" customWidth="1"/>
    <col min="14603" max="14848" width="11.42578125" style="149" hidden="1"/>
    <col min="14849" max="14849" width="2.7109375" style="149" customWidth="1"/>
    <col min="14850" max="14850" width="13.7109375" style="149" customWidth="1"/>
    <col min="14851" max="14851" width="19.140625" style="149" customWidth="1"/>
    <col min="14852" max="14857" width="11.42578125" style="149" customWidth="1"/>
    <col min="14858" max="14858" width="3.85546875" style="149" customWidth="1"/>
    <col min="14859" max="15104" width="11.42578125" style="149" hidden="1"/>
    <col min="15105" max="15105" width="2.7109375" style="149" customWidth="1"/>
    <col min="15106" max="15106" width="13.7109375" style="149" customWidth="1"/>
    <col min="15107" max="15107" width="19.140625" style="149" customWidth="1"/>
    <col min="15108" max="15113" width="11.42578125" style="149" customWidth="1"/>
    <col min="15114" max="15114" width="3.85546875" style="149" customWidth="1"/>
    <col min="15115" max="15360" width="11.42578125" style="149" hidden="1"/>
    <col min="15361" max="15361" width="2.7109375" style="149" customWidth="1"/>
    <col min="15362" max="15362" width="13.7109375" style="149" customWidth="1"/>
    <col min="15363" max="15363" width="19.140625" style="149" customWidth="1"/>
    <col min="15364" max="15369" width="11.42578125" style="149" customWidth="1"/>
    <col min="15370" max="15370" width="3.85546875" style="149" customWidth="1"/>
    <col min="15371" max="15616" width="11.42578125" style="149" hidden="1"/>
    <col min="15617" max="15617" width="2.7109375" style="149" customWidth="1"/>
    <col min="15618" max="15618" width="13.7109375" style="149" customWidth="1"/>
    <col min="15619" max="15619" width="19.140625" style="149" customWidth="1"/>
    <col min="15620" max="15625" width="11.42578125" style="149" customWidth="1"/>
    <col min="15626" max="15626" width="3.85546875" style="149" customWidth="1"/>
    <col min="15627" max="15872" width="11.42578125" style="149" hidden="1"/>
    <col min="15873" max="15873" width="2.7109375" style="149" customWidth="1"/>
    <col min="15874" max="15874" width="13.7109375" style="149" customWidth="1"/>
    <col min="15875" max="15875" width="19.140625" style="149" customWidth="1"/>
    <col min="15876" max="15881" width="11.42578125" style="149" customWidth="1"/>
    <col min="15882" max="15882" width="3.85546875" style="149" customWidth="1"/>
    <col min="15883" max="16128" width="11.42578125" style="149" hidden="1"/>
    <col min="16129" max="16129" width="2.7109375" style="149" customWidth="1"/>
    <col min="16130" max="16130" width="13.7109375" style="149" customWidth="1"/>
    <col min="16131" max="16131" width="19.140625" style="149" customWidth="1"/>
    <col min="16132" max="16137" width="11.42578125" style="149" customWidth="1"/>
    <col min="16138" max="16138" width="3.85546875" style="149" customWidth="1"/>
    <col min="16139" max="16384" width="11.42578125" style="149" hidden="1"/>
  </cols>
  <sheetData>
    <row r="2" spans="2:9" ht="15" x14ac:dyDescent="0.2">
      <c r="B2" s="226" t="s">
        <v>26</v>
      </c>
      <c r="C2" s="227"/>
      <c r="D2" s="227"/>
      <c r="E2" s="227"/>
      <c r="F2" s="227"/>
      <c r="G2" s="227"/>
      <c r="H2" s="227"/>
      <c r="I2" s="228"/>
    </row>
    <row r="3" spans="2:9" ht="15" x14ac:dyDescent="0.2">
      <c r="B3" s="229" t="s">
        <v>182</v>
      </c>
      <c r="C3" s="230"/>
      <c r="D3" s="230"/>
      <c r="E3" s="230"/>
      <c r="F3" s="230"/>
      <c r="G3" s="230"/>
      <c r="H3" s="230"/>
      <c r="I3" s="231"/>
    </row>
    <row r="4" spans="2:9" ht="15" x14ac:dyDescent="0.2">
      <c r="B4" s="232" t="s">
        <v>201</v>
      </c>
      <c r="C4" s="233"/>
      <c r="D4" s="233"/>
      <c r="E4" s="233"/>
      <c r="F4" s="233"/>
      <c r="G4" s="233"/>
      <c r="H4" s="233"/>
      <c r="I4" s="234"/>
    </row>
    <row r="5" spans="2:9" ht="15" x14ac:dyDescent="0.2">
      <c r="B5" s="155" t="s">
        <v>183</v>
      </c>
      <c r="C5" s="156" t="s">
        <v>26</v>
      </c>
      <c r="D5" s="157"/>
      <c r="E5" s="157"/>
      <c r="F5" s="157"/>
      <c r="G5" s="157"/>
      <c r="H5" s="157"/>
      <c r="I5" s="158"/>
    </row>
    <row r="6" spans="2:9" ht="15" x14ac:dyDescent="0.2">
      <c r="B6" s="235"/>
      <c r="C6" s="236"/>
      <c r="D6" s="236"/>
      <c r="E6" s="236"/>
      <c r="F6" s="236"/>
      <c r="G6" s="236"/>
      <c r="H6" s="236"/>
      <c r="I6" s="237"/>
    </row>
    <row r="7" spans="2:9" x14ac:dyDescent="0.2">
      <c r="B7" s="48"/>
      <c r="C7" s="48"/>
      <c r="D7" s="48"/>
      <c r="E7" s="48"/>
      <c r="F7" s="48"/>
      <c r="G7" s="48"/>
      <c r="H7" s="48"/>
      <c r="I7" s="48"/>
    </row>
    <row r="8" spans="2:9" x14ac:dyDescent="0.2">
      <c r="B8" s="238" t="s">
        <v>184</v>
      </c>
      <c r="C8" s="239"/>
      <c r="D8" s="242" t="s">
        <v>185</v>
      </c>
      <c r="E8" s="243"/>
      <c r="F8" s="242" t="s">
        <v>186</v>
      </c>
      <c r="G8" s="243"/>
      <c r="H8" s="242" t="s">
        <v>187</v>
      </c>
      <c r="I8" s="244"/>
    </row>
    <row r="9" spans="2:9" x14ac:dyDescent="0.2">
      <c r="B9" s="240"/>
      <c r="C9" s="241"/>
      <c r="D9" s="242" t="s">
        <v>24</v>
      </c>
      <c r="E9" s="243"/>
      <c r="F9" s="242" t="s">
        <v>25</v>
      </c>
      <c r="G9" s="243"/>
      <c r="H9" s="242" t="s">
        <v>188</v>
      </c>
      <c r="I9" s="244"/>
    </row>
    <row r="10" spans="2:9" x14ac:dyDescent="0.2">
      <c r="B10" s="242" t="s">
        <v>189</v>
      </c>
      <c r="C10" s="243"/>
      <c r="D10" s="243"/>
      <c r="E10" s="243"/>
      <c r="F10" s="243"/>
      <c r="G10" s="243"/>
      <c r="H10" s="243"/>
      <c r="I10" s="244"/>
    </row>
    <row r="11" spans="2:9" ht="14.25" customHeight="1" x14ac:dyDescent="0.2">
      <c r="B11" s="250" t="s">
        <v>113</v>
      </c>
      <c r="C11" s="251"/>
      <c r="D11" s="246"/>
      <c r="E11" s="246"/>
      <c r="F11" s="246"/>
      <c r="G11" s="246"/>
      <c r="H11" s="247">
        <v>0</v>
      </c>
      <c r="I11" s="247">
        <v>0</v>
      </c>
    </row>
    <row r="12" spans="2:9" ht="14.25" customHeight="1" x14ac:dyDescent="0.2">
      <c r="B12" s="245"/>
      <c r="C12" s="245"/>
      <c r="D12" s="246"/>
      <c r="E12" s="246"/>
      <c r="F12" s="246"/>
      <c r="G12" s="246"/>
      <c r="H12" s="247">
        <v>0</v>
      </c>
      <c r="I12" s="247">
        <v>0</v>
      </c>
    </row>
    <row r="13" spans="2:9" ht="14.25" customHeight="1" x14ac:dyDescent="0.2">
      <c r="B13" s="248" t="s">
        <v>190</v>
      </c>
      <c r="C13" s="249"/>
      <c r="D13" s="246"/>
      <c r="E13" s="246"/>
      <c r="F13" s="246"/>
      <c r="G13" s="246"/>
      <c r="H13" s="247">
        <v>0</v>
      </c>
      <c r="I13" s="247">
        <v>0</v>
      </c>
    </row>
    <row r="14" spans="2:9" ht="14.25" customHeight="1" x14ac:dyDescent="0.2">
      <c r="B14" s="245"/>
      <c r="C14" s="245"/>
      <c r="D14" s="246"/>
      <c r="E14" s="246"/>
      <c r="F14" s="246"/>
      <c r="G14" s="246"/>
      <c r="H14" s="247">
        <v>0</v>
      </c>
      <c r="I14" s="247">
        <v>0</v>
      </c>
    </row>
    <row r="15" spans="2:9" ht="14.25" customHeight="1" x14ac:dyDescent="0.2">
      <c r="B15" s="245"/>
      <c r="C15" s="245"/>
      <c r="D15" s="246"/>
      <c r="E15" s="246"/>
      <c r="F15" s="246"/>
      <c r="G15" s="246"/>
      <c r="H15" s="247">
        <v>0</v>
      </c>
      <c r="I15" s="247">
        <v>0</v>
      </c>
    </row>
    <row r="16" spans="2:9" ht="14.25" customHeight="1" x14ac:dyDescent="0.2">
      <c r="B16" s="250"/>
      <c r="C16" s="251"/>
      <c r="D16" s="246"/>
      <c r="E16" s="246"/>
      <c r="F16" s="246"/>
      <c r="G16" s="246"/>
      <c r="H16" s="247">
        <v>0</v>
      </c>
      <c r="I16" s="247">
        <v>0</v>
      </c>
    </row>
    <row r="17" spans="2:9" ht="14.25" customHeight="1" x14ac:dyDescent="0.2">
      <c r="B17" s="245"/>
      <c r="C17" s="245"/>
      <c r="D17" s="246"/>
      <c r="E17" s="246"/>
      <c r="F17" s="246"/>
      <c r="G17" s="246"/>
      <c r="H17" s="247">
        <v>0</v>
      </c>
      <c r="I17" s="247">
        <v>0</v>
      </c>
    </row>
    <row r="18" spans="2:9" ht="14.25" customHeight="1" x14ac:dyDescent="0.2">
      <c r="B18" s="245"/>
      <c r="C18" s="245"/>
      <c r="D18" s="246"/>
      <c r="E18" s="246"/>
      <c r="F18" s="246"/>
      <c r="G18" s="246"/>
      <c r="H18" s="247">
        <v>0</v>
      </c>
      <c r="I18" s="247">
        <v>0</v>
      </c>
    </row>
    <row r="19" spans="2:9" ht="14.25" customHeight="1" x14ac:dyDescent="0.2">
      <c r="B19" s="245"/>
      <c r="C19" s="245"/>
      <c r="D19" s="246"/>
      <c r="E19" s="246"/>
      <c r="F19" s="246"/>
      <c r="G19" s="246"/>
      <c r="H19" s="247">
        <v>0</v>
      </c>
      <c r="I19" s="247">
        <v>0</v>
      </c>
    </row>
    <row r="20" spans="2:9" x14ac:dyDescent="0.2">
      <c r="B20" s="252" t="s">
        <v>191</v>
      </c>
      <c r="C20" s="252"/>
      <c r="D20" s="253">
        <v>0</v>
      </c>
      <c r="E20" s="253"/>
      <c r="F20" s="253">
        <v>0</v>
      </c>
      <c r="G20" s="253"/>
      <c r="H20" s="253">
        <v>0</v>
      </c>
      <c r="I20" s="253"/>
    </row>
    <row r="21" spans="2:9" x14ac:dyDescent="0.2">
      <c r="B21" s="254"/>
      <c r="C21" s="254"/>
      <c r="D21" s="254"/>
      <c r="E21" s="254"/>
      <c r="F21" s="254"/>
      <c r="G21" s="254"/>
      <c r="H21" s="254"/>
      <c r="I21" s="254"/>
    </row>
    <row r="22" spans="2:9" x14ac:dyDescent="0.2">
      <c r="B22" s="242" t="s">
        <v>192</v>
      </c>
      <c r="C22" s="243"/>
      <c r="D22" s="243"/>
      <c r="E22" s="243"/>
      <c r="F22" s="243"/>
      <c r="G22" s="243"/>
      <c r="H22" s="243"/>
      <c r="I22" s="244"/>
    </row>
    <row r="23" spans="2:9" x14ac:dyDescent="0.2">
      <c r="B23" s="245"/>
      <c r="C23" s="245"/>
      <c r="D23" s="246"/>
      <c r="E23" s="246"/>
      <c r="F23" s="246"/>
      <c r="G23" s="246"/>
      <c r="H23" s="247">
        <v>0</v>
      </c>
      <c r="I23" s="247">
        <v>0</v>
      </c>
    </row>
    <row r="24" spans="2:9" x14ac:dyDescent="0.2">
      <c r="B24" s="245"/>
      <c r="C24" s="245"/>
      <c r="D24" s="246"/>
      <c r="E24" s="246"/>
      <c r="F24" s="246"/>
      <c r="G24" s="246"/>
      <c r="H24" s="247">
        <v>0</v>
      </c>
      <c r="I24" s="247">
        <v>0</v>
      </c>
    </row>
    <row r="25" spans="2:9" x14ac:dyDescent="0.2">
      <c r="B25" s="245"/>
      <c r="C25" s="245"/>
      <c r="D25" s="246"/>
      <c r="E25" s="246"/>
      <c r="F25" s="246"/>
      <c r="G25" s="246"/>
      <c r="H25" s="247">
        <v>0</v>
      </c>
      <c r="I25" s="247">
        <v>0</v>
      </c>
    </row>
    <row r="26" spans="2:9" x14ac:dyDescent="0.2">
      <c r="B26" s="245"/>
      <c r="C26" s="245"/>
      <c r="D26" s="246"/>
      <c r="E26" s="246"/>
      <c r="F26" s="246"/>
      <c r="G26" s="246"/>
      <c r="H26" s="247">
        <v>0</v>
      </c>
      <c r="I26" s="247">
        <v>0</v>
      </c>
    </row>
    <row r="27" spans="2:9" x14ac:dyDescent="0.2">
      <c r="B27" s="245"/>
      <c r="C27" s="245"/>
      <c r="D27" s="246"/>
      <c r="E27" s="246"/>
      <c r="F27" s="246"/>
      <c r="G27" s="246"/>
      <c r="H27" s="247">
        <v>0</v>
      </c>
      <c r="I27" s="247">
        <v>0</v>
      </c>
    </row>
    <row r="28" spans="2:9" x14ac:dyDescent="0.2">
      <c r="B28" s="245"/>
      <c r="C28" s="245"/>
      <c r="D28" s="246"/>
      <c r="E28" s="246"/>
      <c r="F28" s="246"/>
      <c r="G28" s="246"/>
      <c r="H28" s="247">
        <v>0</v>
      </c>
      <c r="I28" s="247">
        <v>0</v>
      </c>
    </row>
    <row r="29" spans="2:9" x14ac:dyDescent="0.2">
      <c r="B29" s="245"/>
      <c r="C29" s="245"/>
      <c r="D29" s="246"/>
      <c r="E29" s="246"/>
      <c r="F29" s="246"/>
      <c r="G29" s="246"/>
      <c r="H29" s="247">
        <v>0</v>
      </c>
      <c r="I29" s="247">
        <v>0</v>
      </c>
    </row>
    <row r="30" spans="2:9" x14ac:dyDescent="0.2">
      <c r="B30" s="245"/>
      <c r="C30" s="245"/>
      <c r="D30" s="246"/>
      <c r="E30" s="246"/>
      <c r="F30" s="246"/>
      <c r="G30" s="246"/>
      <c r="H30" s="247">
        <v>0</v>
      </c>
      <c r="I30" s="247">
        <v>0</v>
      </c>
    </row>
    <row r="31" spans="2:9" x14ac:dyDescent="0.2">
      <c r="B31" s="245"/>
      <c r="C31" s="245"/>
      <c r="D31" s="246"/>
      <c r="E31" s="246"/>
      <c r="F31" s="246"/>
      <c r="G31" s="246"/>
      <c r="H31" s="247">
        <v>0</v>
      </c>
      <c r="I31" s="247">
        <v>0</v>
      </c>
    </row>
    <row r="32" spans="2:9" x14ac:dyDescent="0.2">
      <c r="B32" s="252" t="s">
        <v>193</v>
      </c>
      <c r="C32" s="252"/>
      <c r="D32" s="253">
        <v>0</v>
      </c>
      <c r="E32" s="253"/>
      <c r="F32" s="253">
        <v>0</v>
      </c>
      <c r="G32" s="253"/>
      <c r="H32" s="255">
        <v>0</v>
      </c>
      <c r="I32" s="255"/>
    </row>
    <row r="33" spans="2:9" x14ac:dyDescent="0.2">
      <c r="B33" s="254"/>
      <c r="C33" s="254"/>
      <c r="D33" s="258"/>
      <c r="E33" s="258"/>
      <c r="F33" s="258"/>
      <c r="G33" s="258"/>
      <c r="H33" s="258"/>
      <c r="I33" s="258"/>
    </row>
    <row r="34" spans="2:9" x14ac:dyDescent="0.2">
      <c r="B34" s="259" t="s">
        <v>177</v>
      </c>
      <c r="C34" s="259"/>
      <c r="D34" s="253">
        <v>0</v>
      </c>
      <c r="E34" s="253"/>
      <c r="F34" s="253">
        <v>0</v>
      </c>
      <c r="G34" s="253"/>
      <c r="H34" s="253">
        <v>0</v>
      </c>
      <c r="I34" s="253"/>
    </row>
    <row r="35" spans="2:9" x14ac:dyDescent="0.2">
      <c r="B35" s="150"/>
      <c r="C35" s="150"/>
      <c r="D35" s="151"/>
      <c r="E35" s="151"/>
      <c r="F35" s="151"/>
      <c r="G35" s="151"/>
      <c r="H35" s="151"/>
      <c r="I35" s="151"/>
    </row>
    <row r="36" spans="2:9" hidden="1" x14ac:dyDescent="0.2">
      <c r="B36" s="150"/>
      <c r="C36" s="150"/>
      <c r="D36" s="151"/>
      <c r="E36" s="151"/>
      <c r="F36" s="151"/>
      <c r="G36" s="151"/>
      <c r="H36" s="151"/>
      <c r="I36" s="151"/>
    </row>
    <row r="37" spans="2:9" hidden="1" x14ac:dyDescent="0.2">
      <c r="B37" s="150"/>
      <c r="C37" s="150"/>
      <c r="D37" s="151"/>
      <c r="E37" s="151"/>
      <c r="F37" s="151"/>
      <c r="G37" s="151"/>
      <c r="H37" s="151"/>
      <c r="I37" s="151"/>
    </row>
    <row r="38" spans="2:9" hidden="1" x14ac:dyDescent="0.2">
      <c r="B38" s="150"/>
      <c r="C38" s="150"/>
      <c r="D38" s="151"/>
      <c r="E38" s="151"/>
      <c r="F38" s="151"/>
      <c r="G38" s="151"/>
      <c r="H38" s="151"/>
      <c r="I38" s="151"/>
    </row>
    <row r="39" spans="2:9" ht="15" hidden="1" x14ac:dyDescent="0.25">
      <c r="B39" s="256" t="s">
        <v>194</v>
      </c>
      <c r="C39" s="256"/>
      <c r="D39" s="256"/>
      <c r="E39"/>
      <c r="F39" s="256" t="s">
        <v>195</v>
      </c>
      <c r="G39" s="256"/>
      <c r="H39" s="256"/>
      <c r="I39" s="151"/>
    </row>
    <row r="40" spans="2:9" hidden="1" x14ac:dyDescent="0.2">
      <c r="B40" s="257" t="s">
        <v>196</v>
      </c>
      <c r="C40" s="257"/>
      <c r="D40" s="257"/>
      <c r="E40" s="152"/>
      <c r="F40" s="257" t="s">
        <v>197</v>
      </c>
      <c r="G40" s="257"/>
      <c r="H40" s="257"/>
      <c r="I40" s="151"/>
    </row>
    <row r="41" spans="2:9" hidden="1" x14ac:dyDescent="0.2">
      <c r="B41" s="150"/>
      <c r="C41" s="150"/>
      <c r="D41" s="151"/>
      <c r="E41" s="151"/>
      <c r="F41" s="151"/>
      <c r="G41" s="151"/>
      <c r="H41" s="151"/>
      <c r="I41" s="151"/>
    </row>
    <row r="42" spans="2:9" hidden="1" x14ac:dyDescent="0.2">
      <c r="B42" s="150"/>
      <c r="C42" s="150"/>
      <c r="D42" s="151"/>
      <c r="E42" s="151"/>
      <c r="F42" s="151"/>
      <c r="G42" s="151"/>
      <c r="H42" s="151"/>
      <c r="I42" s="151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5" ht="15" x14ac:dyDescent="0.25">
      <c r="B65537" s="161" t="s">
        <v>202</v>
      </c>
      <c r="C65537" s="161"/>
      <c r="D65537" s="161"/>
      <c r="E65537" s="162"/>
    </row>
    <row r="65538" spans="2:5" ht="15" x14ac:dyDescent="0.25">
      <c r="B65538" s="165"/>
      <c r="C65538" s="165"/>
      <c r="D65538" s="165"/>
      <c r="E65538" s="166"/>
    </row>
    <row r="65539" spans="2:5" ht="15" x14ac:dyDescent="0.25">
      <c r="B65539" s="165"/>
      <c r="C65539" s="165"/>
      <c r="D65539" s="165"/>
      <c r="E65539" s="166"/>
    </row>
    <row r="65540" spans="2:5" ht="15" x14ac:dyDescent="0.25">
      <c r="B65540" s="167" t="s">
        <v>203</v>
      </c>
      <c r="C65540" s="168" t="s">
        <v>204</v>
      </c>
      <c r="D65540" s="164" t="s">
        <v>205</v>
      </c>
      <c r="E65540" s="107"/>
    </row>
    <row r="65541" spans="2:5" ht="15" x14ac:dyDescent="0.25">
      <c r="B65541" s="167"/>
      <c r="C65541" s="168"/>
      <c r="D65541" s="164"/>
      <c r="E65541" s="107"/>
    </row>
    <row r="65542" spans="2:5" ht="15" x14ac:dyDescent="0.25">
      <c r="B65542" s="167"/>
      <c r="C65542" s="168"/>
      <c r="D65542" s="164"/>
      <c r="E65542" s="107"/>
    </row>
    <row r="65543" spans="2:5" ht="15" x14ac:dyDescent="0.25">
      <c r="B65543" s="167"/>
      <c r="C65543" s="168"/>
      <c r="D65543" s="164"/>
      <c r="E65543" s="107"/>
    </row>
    <row r="65544" spans="2:5" ht="15" x14ac:dyDescent="0.25">
      <c r="B65544" s="168"/>
      <c r="C65544" s="167"/>
      <c r="D65544" s="168"/>
      <c r="E65544" s="107"/>
    </row>
    <row r="65545" spans="2:5" ht="15" x14ac:dyDescent="0.25">
      <c r="B65545" s="167"/>
      <c r="C65545" s="167"/>
      <c r="D65545" s="168"/>
      <c r="E65545" s="107"/>
    </row>
    <row r="65546" spans="2:5" ht="15" x14ac:dyDescent="0.25">
      <c r="B65546" s="167" t="s">
        <v>206</v>
      </c>
      <c r="C65546" s="167" t="s">
        <v>207</v>
      </c>
      <c r="D65546" s="168" t="s">
        <v>208</v>
      </c>
      <c r="E65546" s="107"/>
    </row>
    <row r="65547" spans="2:5" ht="15" x14ac:dyDescent="0.25">
      <c r="B65547" s="167" t="s">
        <v>209</v>
      </c>
      <c r="C65547" s="167" t="s">
        <v>210</v>
      </c>
      <c r="D65547" s="167" t="s">
        <v>211</v>
      </c>
      <c r="E65547" s="107"/>
    </row>
  </sheetData>
  <mergeCells count="109">
    <mergeCell ref="B39:D39"/>
    <mergeCell ref="F39:H39"/>
    <mergeCell ref="B40:D40"/>
    <mergeCell ref="F40:H40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6:I6"/>
    <mergeCell ref="B8:C9"/>
    <mergeCell ref="D8:E8"/>
    <mergeCell ref="F8:G8"/>
    <mergeCell ref="H8:I8"/>
    <mergeCell ref="D9:E9"/>
    <mergeCell ref="F9:G9"/>
  </mergeCells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IU65547"/>
  <sheetViews>
    <sheetView topLeftCell="A19" workbookViewId="0">
      <selection activeCell="D65542" sqref="D65542"/>
    </sheetView>
  </sheetViews>
  <sheetFormatPr baseColWidth="10" defaultColWidth="2.7109375" defaultRowHeight="14.25" x14ac:dyDescent="0.2"/>
  <cols>
    <col min="1" max="1" width="2.7109375" style="149" customWidth="1"/>
    <col min="2" max="2" width="30.7109375" style="149" customWidth="1"/>
    <col min="3" max="3" width="32.7109375" style="149" customWidth="1"/>
    <col min="4" max="6" width="11.42578125" style="149" customWidth="1"/>
    <col min="7" max="7" width="21.85546875" style="149" customWidth="1"/>
    <col min="8" max="8" width="2.7109375" style="149" hidden="1" customWidth="1"/>
    <col min="9" max="255" width="11.42578125" style="149" hidden="1" customWidth="1"/>
    <col min="256" max="256" width="2.7109375" style="149"/>
    <col min="257" max="257" width="2.7109375" style="149" customWidth="1"/>
    <col min="258" max="258" width="11.42578125" style="149" customWidth="1"/>
    <col min="259" max="259" width="23.28515625" style="149" customWidth="1"/>
    <col min="260" max="263" width="11.42578125" style="149" customWidth="1"/>
    <col min="264" max="511" width="0" style="149" hidden="1" customWidth="1"/>
    <col min="512" max="512" width="2.7109375" style="149"/>
    <col min="513" max="513" width="2.7109375" style="149" customWidth="1"/>
    <col min="514" max="514" width="11.42578125" style="149" customWidth="1"/>
    <col min="515" max="515" width="23.28515625" style="149" customWidth="1"/>
    <col min="516" max="519" width="11.42578125" style="149" customWidth="1"/>
    <col min="520" max="767" width="0" style="149" hidden="1" customWidth="1"/>
    <col min="768" max="768" width="2.7109375" style="149"/>
    <col min="769" max="769" width="2.7109375" style="149" customWidth="1"/>
    <col min="770" max="770" width="11.42578125" style="149" customWidth="1"/>
    <col min="771" max="771" width="23.28515625" style="149" customWidth="1"/>
    <col min="772" max="775" width="11.42578125" style="149" customWidth="1"/>
    <col min="776" max="1023" width="0" style="149" hidden="1" customWidth="1"/>
    <col min="1024" max="1024" width="2.7109375" style="149"/>
    <col min="1025" max="1025" width="2.7109375" style="149" customWidth="1"/>
    <col min="1026" max="1026" width="11.42578125" style="149" customWidth="1"/>
    <col min="1027" max="1027" width="23.28515625" style="149" customWidth="1"/>
    <col min="1028" max="1031" width="11.42578125" style="149" customWidth="1"/>
    <col min="1032" max="1279" width="0" style="149" hidden="1" customWidth="1"/>
    <col min="1280" max="1280" width="2.7109375" style="149"/>
    <col min="1281" max="1281" width="2.7109375" style="149" customWidth="1"/>
    <col min="1282" max="1282" width="11.42578125" style="149" customWidth="1"/>
    <col min="1283" max="1283" width="23.28515625" style="149" customWidth="1"/>
    <col min="1284" max="1287" width="11.42578125" style="149" customWidth="1"/>
    <col min="1288" max="1535" width="0" style="149" hidden="1" customWidth="1"/>
    <col min="1536" max="1536" width="2.7109375" style="149"/>
    <col min="1537" max="1537" width="2.7109375" style="149" customWidth="1"/>
    <col min="1538" max="1538" width="11.42578125" style="149" customWidth="1"/>
    <col min="1539" max="1539" width="23.28515625" style="149" customWidth="1"/>
    <col min="1540" max="1543" width="11.42578125" style="149" customWidth="1"/>
    <col min="1544" max="1791" width="0" style="149" hidden="1" customWidth="1"/>
    <col min="1792" max="1792" width="2.7109375" style="149"/>
    <col min="1793" max="1793" width="2.7109375" style="149" customWidth="1"/>
    <col min="1794" max="1794" width="11.42578125" style="149" customWidth="1"/>
    <col min="1795" max="1795" width="23.28515625" style="149" customWidth="1"/>
    <col min="1796" max="1799" width="11.42578125" style="149" customWidth="1"/>
    <col min="1800" max="2047" width="0" style="149" hidden="1" customWidth="1"/>
    <col min="2048" max="2048" width="2.7109375" style="149"/>
    <col min="2049" max="2049" width="2.7109375" style="149" customWidth="1"/>
    <col min="2050" max="2050" width="11.42578125" style="149" customWidth="1"/>
    <col min="2051" max="2051" width="23.28515625" style="149" customWidth="1"/>
    <col min="2052" max="2055" width="11.42578125" style="149" customWidth="1"/>
    <col min="2056" max="2303" width="0" style="149" hidden="1" customWidth="1"/>
    <col min="2304" max="2304" width="2.7109375" style="149"/>
    <col min="2305" max="2305" width="2.7109375" style="149" customWidth="1"/>
    <col min="2306" max="2306" width="11.42578125" style="149" customWidth="1"/>
    <col min="2307" max="2307" width="23.28515625" style="149" customWidth="1"/>
    <col min="2308" max="2311" width="11.42578125" style="149" customWidth="1"/>
    <col min="2312" max="2559" width="0" style="149" hidden="1" customWidth="1"/>
    <col min="2560" max="2560" width="2.7109375" style="149"/>
    <col min="2561" max="2561" width="2.7109375" style="149" customWidth="1"/>
    <col min="2562" max="2562" width="11.42578125" style="149" customWidth="1"/>
    <col min="2563" max="2563" width="23.28515625" style="149" customWidth="1"/>
    <col min="2564" max="2567" width="11.42578125" style="149" customWidth="1"/>
    <col min="2568" max="2815" width="0" style="149" hidden="1" customWidth="1"/>
    <col min="2816" max="2816" width="2.7109375" style="149"/>
    <col min="2817" max="2817" width="2.7109375" style="149" customWidth="1"/>
    <col min="2818" max="2818" width="11.42578125" style="149" customWidth="1"/>
    <col min="2819" max="2819" width="23.28515625" style="149" customWidth="1"/>
    <col min="2820" max="2823" width="11.42578125" style="149" customWidth="1"/>
    <col min="2824" max="3071" width="0" style="149" hidden="1" customWidth="1"/>
    <col min="3072" max="3072" width="2.7109375" style="149"/>
    <col min="3073" max="3073" width="2.7109375" style="149" customWidth="1"/>
    <col min="3074" max="3074" width="11.42578125" style="149" customWidth="1"/>
    <col min="3075" max="3075" width="23.28515625" style="149" customWidth="1"/>
    <col min="3076" max="3079" width="11.42578125" style="149" customWidth="1"/>
    <col min="3080" max="3327" width="0" style="149" hidden="1" customWidth="1"/>
    <col min="3328" max="3328" width="2.7109375" style="149"/>
    <col min="3329" max="3329" width="2.7109375" style="149" customWidth="1"/>
    <col min="3330" max="3330" width="11.42578125" style="149" customWidth="1"/>
    <col min="3331" max="3331" width="23.28515625" style="149" customWidth="1"/>
    <col min="3332" max="3335" width="11.42578125" style="149" customWidth="1"/>
    <col min="3336" max="3583" width="0" style="149" hidden="1" customWidth="1"/>
    <col min="3584" max="3584" width="2.7109375" style="149"/>
    <col min="3585" max="3585" width="2.7109375" style="149" customWidth="1"/>
    <col min="3586" max="3586" width="11.42578125" style="149" customWidth="1"/>
    <col min="3587" max="3587" width="23.28515625" style="149" customWidth="1"/>
    <col min="3588" max="3591" width="11.42578125" style="149" customWidth="1"/>
    <col min="3592" max="3839" width="0" style="149" hidden="1" customWidth="1"/>
    <col min="3840" max="3840" width="2.7109375" style="149"/>
    <col min="3841" max="3841" width="2.7109375" style="149" customWidth="1"/>
    <col min="3842" max="3842" width="11.42578125" style="149" customWidth="1"/>
    <col min="3843" max="3843" width="23.28515625" style="149" customWidth="1"/>
    <col min="3844" max="3847" width="11.42578125" style="149" customWidth="1"/>
    <col min="3848" max="4095" width="0" style="149" hidden="1" customWidth="1"/>
    <col min="4096" max="4096" width="2.7109375" style="149"/>
    <col min="4097" max="4097" width="2.7109375" style="149" customWidth="1"/>
    <col min="4098" max="4098" width="11.42578125" style="149" customWidth="1"/>
    <col min="4099" max="4099" width="23.28515625" style="149" customWidth="1"/>
    <col min="4100" max="4103" width="11.42578125" style="149" customWidth="1"/>
    <col min="4104" max="4351" width="0" style="149" hidden="1" customWidth="1"/>
    <col min="4352" max="4352" width="2.7109375" style="149"/>
    <col min="4353" max="4353" width="2.7109375" style="149" customWidth="1"/>
    <col min="4354" max="4354" width="11.42578125" style="149" customWidth="1"/>
    <col min="4355" max="4355" width="23.28515625" style="149" customWidth="1"/>
    <col min="4356" max="4359" width="11.42578125" style="149" customWidth="1"/>
    <col min="4360" max="4607" width="0" style="149" hidden="1" customWidth="1"/>
    <col min="4608" max="4608" width="2.7109375" style="149"/>
    <col min="4609" max="4609" width="2.7109375" style="149" customWidth="1"/>
    <col min="4610" max="4610" width="11.42578125" style="149" customWidth="1"/>
    <col min="4611" max="4611" width="23.28515625" style="149" customWidth="1"/>
    <col min="4612" max="4615" width="11.42578125" style="149" customWidth="1"/>
    <col min="4616" max="4863" width="0" style="149" hidden="1" customWidth="1"/>
    <col min="4864" max="4864" width="2.7109375" style="149"/>
    <col min="4865" max="4865" width="2.7109375" style="149" customWidth="1"/>
    <col min="4866" max="4866" width="11.42578125" style="149" customWidth="1"/>
    <col min="4867" max="4867" width="23.28515625" style="149" customWidth="1"/>
    <col min="4868" max="4871" width="11.42578125" style="149" customWidth="1"/>
    <col min="4872" max="5119" width="0" style="149" hidden="1" customWidth="1"/>
    <col min="5120" max="5120" width="2.7109375" style="149"/>
    <col min="5121" max="5121" width="2.7109375" style="149" customWidth="1"/>
    <col min="5122" max="5122" width="11.42578125" style="149" customWidth="1"/>
    <col min="5123" max="5123" width="23.28515625" style="149" customWidth="1"/>
    <col min="5124" max="5127" width="11.42578125" style="149" customWidth="1"/>
    <col min="5128" max="5375" width="0" style="149" hidden="1" customWidth="1"/>
    <col min="5376" max="5376" width="2.7109375" style="149"/>
    <col min="5377" max="5377" width="2.7109375" style="149" customWidth="1"/>
    <col min="5378" max="5378" width="11.42578125" style="149" customWidth="1"/>
    <col min="5379" max="5379" width="23.28515625" style="149" customWidth="1"/>
    <col min="5380" max="5383" width="11.42578125" style="149" customWidth="1"/>
    <col min="5384" max="5631" width="0" style="149" hidden="1" customWidth="1"/>
    <col min="5632" max="5632" width="2.7109375" style="149"/>
    <col min="5633" max="5633" width="2.7109375" style="149" customWidth="1"/>
    <col min="5634" max="5634" width="11.42578125" style="149" customWidth="1"/>
    <col min="5635" max="5635" width="23.28515625" style="149" customWidth="1"/>
    <col min="5636" max="5639" width="11.42578125" style="149" customWidth="1"/>
    <col min="5640" max="5887" width="0" style="149" hidden="1" customWidth="1"/>
    <col min="5888" max="5888" width="2.7109375" style="149"/>
    <col min="5889" max="5889" width="2.7109375" style="149" customWidth="1"/>
    <col min="5890" max="5890" width="11.42578125" style="149" customWidth="1"/>
    <col min="5891" max="5891" width="23.28515625" style="149" customWidth="1"/>
    <col min="5892" max="5895" width="11.42578125" style="149" customWidth="1"/>
    <col min="5896" max="6143" width="0" style="149" hidden="1" customWidth="1"/>
    <col min="6144" max="6144" width="2.7109375" style="149"/>
    <col min="6145" max="6145" width="2.7109375" style="149" customWidth="1"/>
    <col min="6146" max="6146" width="11.42578125" style="149" customWidth="1"/>
    <col min="6147" max="6147" width="23.28515625" style="149" customWidth="1"/>
    <col min="6148" max="6151" width="11.42578125" style="149" customWidth="1"/>
    <col min="6152" max="6399" width="0" style="149" hidden="1" customWidth="1"/>
    <col min="6400" max="6400" width="2.7109375" style="149"/>
    <col min="6401" max="6401" width="2.7109375" style="149" customWidth="1"/>
    <col min="6402" max="6402" width="11.42578125" style="149" customWidth="1"/>
    <col min="6403" max="6403" width="23.28515625" style="149" customWidth="1"/>
    <col min="6404" max="6407" width="11.42578125" style="149" customWidth="1"/>
    <col min="6408" max="6655" width="0" style="149" hidden="1" customWidth="1"/>
    <col min="6656" max="6656" width="2.7109375" style="149"/>
    <col min="6657" max="6657" width="2.7109375" style="149" customWidth="1"/>
    <col min="6658" max="6658" width="11.42578125" style="149" customWidth="1"/>
    <col min="6659" max="6659" width="23.28515625" style="149" customWidth="1"/>
    <col min="6660" max="6663" width="11.42578125" style="149" customWidth="1"/>
    <col min="6664" max="6911" width="0" style="149" hidden="1" customWidth="1"/>
    <col min="6912" max="6912" width="2.7109375" style="149"/>
    <col min="6913" max="6913" width="2.7109375" style="149" customWidth="1"/>
    <col min="6914" max="6914" width="11.42578125" style="149" customWidth="1"/>
    <col min="6915" max="6915" width="23.28515625" style="149" customWidth="1"/>
    <col min="6916" max="6919" width="11.42578125" style="149" customWidth="1"/>
    <col min="6920" max="7167" width="0" style="149" hidden="1" customWidth="1"/>
    <col min="7168" max="7168" width="2.7109375" style="149"/>
    <col min="7169" max="7169" width="2.7109375" style="149" customWidth="1"/>
    <col min="7170" max="7170" width="11.42578125" style="149" customWidth="1"/>
    <col min="7171" max="7171" width="23.28515625" style="149" customWidth="1"/>
    <col min="7172" max="7175" width="11.42578125" style="149" customWidth="1"/>
    <col min="7176" max="7423" width="0" style="149" hidden="1" customWidth="1"/>
    <col min="7424" max="7424" width="2.7109375" style="149"/>
    <col min="7425" max="7425" width="2.7109375" style="149" customWidth="1"/>
    <col min="7426" max="7426" width="11.42578125" style="149" customWidth="1"/>
    <col min="7427" max="7427" width="23.28515625" style="149" customWidth="1"/>
    <col min="7428" max="7431" width="11.42578125" style="149" customWidth="1"/>
    <col min="7432" max="7679" width="0" style="149" hidden="1" customWidth="1"/>
    <col min="7680" max="7680" width="2.7109375" style="149"/>
    <col min="7681" max="7681" width="2.7109375" style="149" customWidth="1"/>
    <col min="7682" max="7682" width="11.42578125" style="149" customWidth="1"/>
    <col min="7683" max="7683" width="23.28515625" style="149" customWidth="1"/>
    <col min="7684" max="7687" width="11.42578125" style="149" customWidth="1"/>
    <col min="7688" max="7935" width="0" style="149" hidden="1" customWidth="1"/>
    <col min="7936" max="7936" width="2.7109375" style="149"/>
    <col min="7937" max="7937" width="2.7109375" style="149" customWidth="1"/>
    <col min="7938" max="7938" width="11.42578125" style="149" customWidth="1"/>
    <col min="7939" max="7939" width="23.28515625" style="149" customWidth="1"/>
    <col min="7940" max="7943" width="11.42578125" style="149" customWidth="1"/>
    <col min="7944" max="8191" width="0" style="149" hidden="1" customWidth="1"/>
    <col min="8192" max="8192" width="2.7109375" style="149"/>
    <col min="8193" max="8193" width="2.7109375" style="149" customWidth="1"/>
    <col min="8194" max="8194" width="11.42578125" style="149" customWidth="1"/>
    <col min="8195" max="8195" width="23.28515625" style="149" customWidth="1"/>
    <col min="8196" max="8199" width="11.42578125" style="149" customWidth="1"/>
    <col min="8200" max="8447" width="0" style="149" hidden="1" customWidth="1"/>
    <col min="8448" max="8448" width="2.7109375" style="149"/>
    <col min="8449" max="8449" width="2.7109375" style="149" customWidth="1"/>
    <col min="8450" max="8450" width="11.42578125" style="149" customWidth="1"/>
    <col min="8451" max="8451" width="23.28515625" style="149" customWidth="1"/>
    <col min="8452" max="8455" width="11.42578125" style="149" customWidth="1"/>
    <col min="8456" max="8703" width="0" style="149" hidden="1" customWidth="1"/>
    <col min="8704" max="8704" width="2.7109375" style="149"/>
    <col min="8705" max="8705" width="2.7109375" style="149" customWidth="1"/>
    <col min="8706" max="8706" width="11.42578125" style="149" customWidth="1"/>
    <col min="8707" max="8707" width="23.28515625" style="149" customWidth="1"/>
    <col min="8708" max="8711" width="11.42578125" style="149" customWidth="1"/>
    <col min="8712" max="8959" width="0" style="149" hidden="1" customWidth="1"/>
    <col min="8960" max="8960" width="2.7109375" style="149"/>
    <col min="8961" max="8961" width="2.7109375" style="149" customWidth="1"/>
    <col min="8962" max="8962" width="11.42578125" style="149" customWidth="1"/>
    <col min="8963" max="8963" width="23.28515625" style="149" customWidth="1"/>
    <col min="8964" max="8967" width="11.42578125" style="149" customWidth="1"/>
    <col min="8968" max="9215" width="0" style="149" hidden="1" customWidth="1"/>
    <col min="9216" max="9216" width="2.7109375" style="149"/>
    <col min="9217" max="9217" width="2.7109375" style="149" customWidth="1"/>
    <col min="9218" max="9218" width="11.42578125" style="149" customWidth="1"/>
    <col min="9219" max="9219" width="23.28515625" style="149" customWidth="1"/>
    <col min="9220" max="9223" width="11.42578125" style="149" customWidth="1"/>
    <col min="9224" max="9471" width="0" style="149" hidden="1" customWidth="1"/>
    <col min="9472" max="9472" width="2.7109375" style="149"/>
    <col min="9473" max="9473" width="2.7109375" style="149" customWidth="1"/>
    <col min="9474" max="9474" width="11.42578125" style="149" customWidth="1"/>
    <col min="9475" max="9475" width="23.28515625" style="149" customWidth="1"/>
    <col min="9476" max="9479" width="11.42578125" style="149" customWidth="1"/>
    <col min="9480" max="9727" width="0" style="149" hidden="1" customWidth="1"/>
    <col min="9728" max="9728" width="2.7109375" style="149"/>
    <col min="9729" max="9729" width="2.7109375" style="149" customWidth="1"/>
    <col min="9730" max="9730" width="11.42578125" style="149" customWidth="1"/>
    <col min="9731" max="9731" width="23.28515625" style="149" customWidth="1"/>
    <col min="9732" max="9735" width="11.42578125" style="149" customWidth="1"/>
    <col min="9736" max="9983" width="0" style="149" hidden="1" customWidth="1"/>
    <col min="9984" max="9984" width="2.7109375" style="149"/>
    <col min="9985" max="9985" width="2.7109375" style="149" customWidth="1"/>
    <col min="9986" max="9986" width="11.42578125" style="149" customWidth="1"/>
    <col min="9987" max="9987" width="23.28515625" style="149" customWidth="1"/>
    <col min="9988" max="9991" width="11.42578125" style="149" customWidth="1"/>
    <col min="9992" max="10239" width="0" style="149" hidden="1" customWidth="1"/>
    <col min="10240" max="10240" width="2.7109375" style="149"/>
    <col min="10241" max="10241" width="2.7109375" style="149" customWidth="1"/>
    <col min="10242" max="10242" width="11.42578125" style="149" customWidth="1"/>
    <col min="10243" max="10243" width="23.28515625" style="149" customWidth="1"/>
    <col min="10244" max="10247" width="11.42578125" style="149" customWidth="1"/>
    <col min="10248" max="10495" width="0" style="149" hidden="1" customWidth="1"/>
    <col min="10496" max="10496" width="2.7109375" style="149"/>
    <col min="10497" max="10497" width="2.7109375" style="149" customWidth="1"/>
    <col min="10498" max="10498" width="11.42578125" style="149" customWidth="1"/>
    <col min="10499" max="10499" width="23.28515625" style="149" customWidth="1"/>
    <col min="10500" max="10503" width="11.42578125" style="149" customWidth="1"/>
    <col min="10504" max="10751" width="0" style="149" hidden="1" customWidth="1"/>
    <col min="10752" max="10752" width="2.7109375" style="149"/>
    <col min="10753" max="10753" width="2.7109375" style="149" customWidth="1"/>
    <col min="10754" max="10754" width="11.42578125" style="149" customWidth="1"/>
    <col min="10755" max="10755" width="23.28515625" style="149" customWidth="1"/>
    <col min="10756" max="10759" width="11.42578125" style="149" customWidth="1"/>
    <col min="10760" max="11007" width="0" style="149" hidden="1" customWidth="1"/>
    <col min="11008" max="11008" width="2.7109375" style="149"/>
    <col min="11009" max="11009" width="2.7109375" style="149" customWidth="1"/>
    <col min="11010" max="11010" width="11.42578125" style="149" customWidth="1"/>
    <col min="11011" max="11011" width="23.28515625" style="149" customWidth="1"/>
    <col min="11012" max="11015" width="11.42578125" style="149" customWidth="1"/>
    <col min="11016" max="11263" width="0" style="149" hidden="1" customWidth="1"/>
    <col min="11264" max="11264" width="2.7109375" style="149"/>
    <col min="11265" max="11265" width="2.7109375" style="149" customWidth="1"/>
    <col min="11266" max="11266" width="11.42578125" style="149" customWidth="1"/>
    <col min="11267" max="11267" width="23.28515625" style="149" customWidth="1"/>
    <col min="11268" max="11271" width="11.42578125" style="149" customWidth="1"/>
    <col min="11272" max="11519" width="0" style="149" hidden="1" customWidth="1"/>
    <col min="11520" max="11520" width="2.7109375" style="149"/>
    <col min="11521" max="11521" width="2.7109375" style="149" customWidth="1"/>
    <col min="11522" max="11522" width="11.42578125" style="149" customWidth="1"/>
    <col min="11523" max="11523" width="23.28515625" style="149" customWidth="1"/>
    <col min="11524" max="11527" width="11.42578125" style="149" customWidth="1"/>
    <col min="11528" max="11775" width="0" style="149" hidden="1" customWidth="1"/>
    <col min="11776" max="11776" width="2.7109375" style="149"/>
    <col min="11777" max="11777" width="2.7109375" style="149" customWidth="1"/>
    <col min="11778" max="11778" width="11.42578125" style="149" customWidth="1"/>
    <col min="11779" max="11779" width="23.28515625" style="149" customWidth="1"/>
    <col min="11780" max="11783" width="11.42578125" style="149" customWidth="1"/>
    <col min="11784" max="12031" width="0" style="149" hidden="1" customWidth="1"/>
    <col min="12032" max="12032" width="2.7109375" style="149"/>
    <col min="12033" max="12033" width="2.7109375" style="149" customWidth="1"/>
    <col min="12034" max="12034" width="11.42578125" style="149" customWidth="1"/>
    <col min="12035" max="12035" width="23.28515625" style="149" customWidth="1"/>
    <col min="12036" max="12039" width="11.42578125" style="149" customWidth="1"/>
    <col min="12040" max="12287" width="0" style="149" hidden="1" customWidth="1"/>
    <col min="12288" max="12288" width="2.7109375" style="149"/>
    <col min="12289" max="12289" width="2.7109375" style="149" customWidth="1"/>
    <col min="12290" max="12290" width="11.42578125" style="149" customWidth="1"/>
    <col min="12291" max="12291" width="23.28515625" style="149" customWidth="1"/>
    <col min="12292" max="12295" width="11.42578125" style="149" customWidth="1"/>
    <col min="12296" max="12543" width="0" style="149" hidden="1" customWidth="1"/>
    <col min="12544" max="12544" width="2.7109375" style="149"/>
    <col min="12545" max="12545" width="2.7109375" style="149" customWidth="1"/>
    <col min="12546" max="12546" width="11.42578125" style="149" customWidth="1"/>
    <col min="12547" max="12547" width="23.28515625" style="149" customWidth="1"/>
    <col min="12548" max="12551" width="11.42578125" style="149" customWidth="1"/>
    <col min="12552" max="12799" width="0" style="149" hidden="1" customWidth="1"/>
    <col min="12800" max="12800" width="2.7109375" style="149"/>
    <col min="12801" max="12801" width="2.7109375" style="149" customWidth="1"/>
    <col min="12802" max="12802" width="11.42578125" style="149" customWidth="1"/>
    <col min="12803" max="12803" width="23.28515625" style="149" customWidth="1"/>
    <col min="12804" max="12807" width="11.42578125" style="149" customWidth="1"/>
    <col min="12808" max="13055" width="0" style="149" hidden="1" customWidth="1"/>
    <col min="13056" max="13056" width="2.7109375" style="149"/>
    <col min="13057" max="13057" width="2.7109375" style="149" customWidth="1"/>
    <col min="13058" max="13058" width="11.42578125" style="149" customWidth="1"/>
    <col min="13059" max="13059" width="23.28515625" style="149" customWidth="1"/>
    <col min="13060" max="13063" width="11.42578125" style="149" customWidth="1"/>
    <col min="13064" max="13311" width="0" style="149" hidden="1" customWidth="1"/>
    <col min="13312" max="13312" width="2.7109375" style="149"/>
    <col min="13313" max="13313" width="2.7109375" style="149" customWidth="1"/>
    <col min="13314" max="13314" width="11.42578125" style="149" customWidth="1"/>
    <col min="13315" max="13315" width="23.28515625" style="149" customWidth="1"/>
    <col min="13316" max="13319" width="11.42578125" style="149" customWidth="1"/>
    <col min="13320" max="13567" width="0" style="149" hidden="1" customWidth="1"/>
    <col min="13568" max="13568" width="2.7109375" style="149"/>
    <col min="13569" max="13569" width="2.7109375" style="149" customWidth="1"/>
    <col min="13570" max="13570" width="11.42578125" style="149" customWidth="1"/>
    <col min="13571" max="13571" width="23.28515625" style="149" customWidth="1"/>
    <col min="13572" max="13575" width="11.42578125" style="149" customWidth="1"/>
    <col min="13576" max="13823" width="0" style="149" hidden="1" customWidth="1"/>
    <col min="13824" max="13824" width="2.7109375" style="149"/>
    <col min="13825" max="13825" width="2.7109375" style="149" customWidth="1"/>
    <col min="13826" max="13826" width="11.42578125" style="149" customWidth="1"/>
    <col min="13827" max="13827" width="23.28515625" style="149" customWidth="1"/>
    <col min="13828" max="13831" width="11.42578125" style="149" customWidth="1"/>
    <col min="13832" max="14079" width="0" style="149" hidden="1" customWidth="1"/>
    <col min="14080" max="14080" width="2.7109375" style="149"/>
    <col min="14081" max="14081" width="2.7109375" style="149" customWidth="1"/>
    <col min="14082" max="14082" width="11.42578125" style="149" customWidth="1"/>
    <col min="14083" max="14083" width="23.28515625" style="149" customWidth="1"/>
    <col min="14084" max="14087" width="11.42578125" style="149" customWidth="1"/>
    <col min="14088" max="14335" width="0" style="149" hidden="1" customWidth="1"/>
    <col min="14336" max="14336" width="2.7109375" style="149"/>
    <col min="14337" max="14337" width="2.7109375" style="149" customWidth="1"/>
    <col min="14338" max="14338" width="11.42578125" style="149" customWidth="1"/>
    <col min="14339" max="14339" width="23.28515625" style="149" customWidth="1"/>
    <col min="14340" max="14343" width="11.42578125" style="149" customWidth="1"/>
    <col min="14344" max="14591" width="0" style="149" hidden="1" customWidth="1"/>
    <col min="14592" max="14592" width="2.7109375" style="149"/>
    <col min="14593" max="14593" width="2.7109375" style="149" customWidth="1"/>
    <col min="14594" max="14594" width="11.42578125" style="149" customWidth="1"/>
    <col min="14595" max="14595" width="23.28515625" style="149" customWidth="1"/>
    <col min="14596" max="14599" width="11.42578125" style="149" customWidth="1"/>
    <col min="14600" max="14847" width="0" style="149" hidden="1" customWidth="1"/>
    <col min="14848" max="14848" width="2.7109375" style="149"/>
    <col min="14849" max="14849" width="2.7109375" style="149" customWidth="1"/>
    <col min="14850" max="14850" width="11.42578125" style="149" customWidth="1"/>
    <col min="14851" max="14851" width="23.28515625" style="149" customWidth="1"/>
    <col min="14852" max="14855" width="11.42578125" style="149" customWidth="1"/>
    <col min="14856" max="15103" width="0" style="149" hidden="1" customWidth="1"/>
    <col min="15104" max="15104" width="2.7109375" style="149"/>
    <col min="15105" max="15105" width="2.7109375" style="149" customWidth="1"/>
    <col min="15106" max="15106" width="11.42578125" style="149" customWidth="1"/>
    <col min="15107" max="15107" width="23.28515625" style="149" customWidth="1"/>
    <col min="15108" max="15111" width="11.42578125" style="149" customWidth="1"/>
    <col min="15112" max="15359" width="0" style="149" hidden="1" customWidth="1"/>
    <col min="15360" max="15360" width="2.7109375" style="149"/>
    <col min="15361" max="15361" width="2.7109375" style="149" customWidth="1"/>
    <col min="15362" max="15362" width="11.42578125" style="149" customWidth="1"/>
    <col min="15363" max="15363" width="23.28515625" style="149" customWidth="1"/>
    <col min="15364" max="15367" width="11.42578125" style="149" customWidth="1"/>
    <col min="15368" max="15615" width="0" style="149" hidden="1" customWidth="1"/>
    <col min="15616" max="15616" width="2.7109375" style="149"/>
    <col min="15617" max="15617" width="2.7109375" style="149" customWidth="1"/>
    <col min="15618" max="15618" width="11.42578125" style="149" customWidth="1"/>
    <col min="15619" max="15619" width="23.28515625" style="149" customWidth="1"/>
    <col min="15620" max="15623" width="11.42578125" style="149" customWidth="1"/>
    <col min="15624" max="15871" width="0" style="149" hidden="1" customWidth="1"/>
    <col min="15872" max="15872" width="2.7109375" style="149"/>
    <col min="15873" max="15873" width="2.7109375" style="149" customWidth="1"/>
    <col min="15874" max="15874" width="11.42578125" style="149" customWidth="1"/>
    <col min="15875" max="15875" width="23.28515625" style="149" customWidth="1"/>
    <col min="15876" max="15879" width="11.42578125" style="149" customWidth="1"/>
    <col min="15880" max="16127" width="0" style="149" hidden="1" customWidth="1"/>
    <col min="16128" max="16128" width="2.7109375" style="149"/>
    <col min="16129" max="16129" width="2.7109375" style="149" customWidth="1"/>
    <col min="16130" max="16130" width="11.42578125" style="149" customWidth="1"/>
    <col min="16131" max="16131" width="23.28515625" style="149" customWidth="1"/>
    <col min="16132" max="16135" width="11.42578125" style="149" customWidth="1"/>
    <col min="16136" max="16383" width="0" style="149" hidden="1" customWidth="1"/>
    <col min="16384" max="16384" width="2.7109375" style="149"/>
  </cols>
  <sheetData>
    <row r="2" spans="2:12" ht="15" x14ac:dyDescent="0.2">
      <c r="B2" s="226" t="s">
        <v>26</v>
      </c>
      <c r="C2" s="227"/>
      <c r="D2" s="227"/>
      <c r="E2" s="227"/>
      <c r="F2" s="227"/>
      <c r="G2" s="228"/>
    </row>
    <row r="3" spans="2:12" ht="15" x14ac:dyDescent="0.2">
      <c r="B3" s="229" t="s">
        <v>198</v>
      </c>
      <c r="C3" s="230"/>
      <c r="D3" s="230"/>
      <c r="E3" s="230"/>
      <c r="F3" s="230"/>
      <c r="G3" s="231"/>
      <c r="J3" s="153"/>
      <c r="K3" s="153"/>
      <c r="L3" s="153"/>
    </row>
    <row r="4" spans="2:12" ht="15" x14ac:dyDescent="0.2">
      <c r="B4" s="232" t="s">
        <v>201</v>
      </c>
      <c r="C4" s="233"/>
      <c r="D4" s="233"/>
      <c r="E4" s="233"/>
      <c r="F4" s="233"/>
      <c r="G4" s="234"/>
      <c r="J4" s="153"/>
      <c r="K4" s="153"/>
      <c r="L4" s="153"/>
    </row>
    <row r="5" spans="2:12" ht="15" x14ac:dyDescent="0.2">
      <c r="B5" s="159" t="s">
        <v>212</v>
      </c>
      <c r="C5" s="157"/>
      <c r="D5" s="157"/>
      <c r="E5" s="157"/>
      <c r="F5" s="157"/>
      <c r="G5" s="160"/>
      <c r="J5" s="153"/>
      <c r="K5" s="153"/>
      <c r="L5" s="153"/>
    </row>
    <row r="6" spans="2:12" ht="15" x14ac:dyDescent="0.2">
      <c r="B6" s="235"/>
      <c r="C6" s="236"/>
      <c r="D6" s="236"/>
      <c r="E6" s="236"/>
      <c r="F6" s="236"/>
      <c r="G6" s="237"/>
      <c r="J6" s="153"/>
      <c r="K6" s="153"/>
      <c r="L6" s="153"/>
    </row>
    <row r="7" spans="2:12" x14ac:dyDescent="0.2">
      <c r="B7" s="154"/>
      <c r="C7" s="154"/>
      <c r="D7" s="154"/>
      <c r="E7" s="154"/>
      <c r="F7" s="154"/>
      <c r="G7" s="154"/>
    </row>
    <row r="8" spans="2:12" x14ac:dyDescent="0.2">
      <c r="B8" s="260" t="s">
        <v>184</v>
      </c>
      <c r="C8" s="260"/>
      <c r="D8" s="260" t="s">
        <v>21</v>
      </c>
      <c r="E8" s="260"/>
      <c r="F8" s="260" t="s">
        <v>23</v>
      </c>
      <c r="G8" s="260"/>
    </row>
    <row r="9" spans="2:12" x14ac:dyDescent="0.2">
      <c r="B9" s="260" t="s">
        <v>199</v>
      </c>
      <c r="C9" s="260"/>
      <c r="D9" s="260"/>
      <c r="E9" s="260"/>
      <c r="F9" s="260"/>
      <c r="G9" s="260"/>
    </row>
    <row r="10" spans="2:12" x14ac:dyDescent="0.2">
      <c r="B10" s="245"/>
      <c r="C10" s="245"/>
      <c r="D10" s="246"/>
      <c r="E10" s="246"/>
      <c r="F10" s="246"/>
      <c r="G10" s="246"/>
    </row>
    <row r="11" spans="2:12" x14ac:dyDescent="0.2">
      <c r="B11" s="245"/>
      <c r="C11" s="245"/>
      <c r="D11" s="246"/>
      <c r="E11" s="246"/>
      <c r="F11" s="246"/>
      <c r="G11" s="246"/>
    </row>
    <row r="12" spans="2:12" x14ac:dyDescent="0.2">
      <c r="B12" s="248" t="s">
        <v>190</v>
      </c>
      <c r="C12" s="249"/>
      <c r="D12" s="246"/>
      <c r="E12" s="246"/>
      <c r="F12" s="246"/>
      <c r="G12" s="246"/>
    </row>
    <row r="13" spans="2:12" x14ac:dyDescent="0.2">
      <c r="B13" s="245"/>
      <c r="C13" s="245"/>
      <c r="D13" s="246"/>
      <c r="E13" s="246"/>
      <c r="F13" s="246"/>
      <c r="G13" s="246"/>
    </row>
    <row r="14" spans="2:12" x14ac:dyDescent="0.2">
      <c r="B14" s="245"/>
      <c r="C14" s="245"/>
      <c r="D14" s="246"/>
      <c r="E14" s="246"/>
      <c r="F14" s="246"/>
      <c r="G14" s="246"/>
    </row>
    <row r="15" spans="2:12" x14ac:dyDescent="0.2">
      <c r="B15" s="245"/>
      <c r="C15" s="245"/>
      <c r="D15" s="246"/>
      <c r="E15" s="246"/>
      <c r="F15" s="246"/>
      <c r="G15" s="246"/>
    </row>
    <row r="16" spans="2:12" x14ac:dyDescent="0.2">
      <c r="B16" s="245"/>
      <c r="C16" s="245"/>
      <c r="D16" s="246"/>
      <c r="E16" s="246"/>
      <c r="F16" s="246"/>
      <c r="G16" s="246"/>
    </row>
    <row r="17" spans="2:7" x14ac:dyDescent="0.2">
      <c r="B17" s="245"/>
      <c r="C17" s="245"/>
      <c r="D17" s="246"/>
      <c r="E17" s="246"/>
      <c r="F17" s="246"/>
      <c r="G17" s="246"/>
    </row>
    <row r="18" spans="2:7" x14ac:dyDescent="0.2">
      <c r="B18" s="245"/>
      <c r="C18" s="245"/>
      <c r="D18" s="246"/>
      <c r="E18" s="246"/>
      <c r="F18" s="246"/>
      <c r="G18" s="246"/>
    </row>
    <row r="19" spans="2:7" x14ac:dyDescent="0.2">
      <c r="B19" s="252" t="s">
        <v>191</v>
      </c>
      <c r="C19" s="252"/>
      <c r="D19" s="253">
        <v>0</v>
      </c>
      <c r="E19" s="253"/>
      <c r="F19" s="253">
        <v>0</v>
      </c>
      <c r="G19" s="253"/>
    </row>
    <row r="20" spans="2:7" x14ac:dyDescent="0.2">
      <c r="B20" s="254"/>
      <c r="C20" s="254"/>
      <c r="D20" s="254"/>
      <c r="E20" s="254"/>
      <c r="F20" s="254"/>
      <c r="G20" s="254"/>
    </row>
    <row r="21" spans="2:7" x14ac:dyDescent="0.2">
      <c r="B21" s="260" t="s">
        <v>192</v>
      </c>
      <c r="C21" s="260"/>
      <c r="D21" s="260"/>
      <c r="E21" s="260"/>
      <c r="F21" s="260"/>
      <c r="G21" s="260"/>
    </row>
    <row r="22" spans="2:7" x14ac:dyDescent="0.2">
      <c r="B22" s="245"/>
      <c r="C22" s="245"/>
      <c r="D22" s="246"/>
      <c r="E22" s="246"/>
      <c r="F22" s="246"/>
      <c r="G22" s="246"/>
    </row>
    <row r="23" spans="2:7" x14ac:dyDescent="0.2">
      <c r="B23" s="245"/>
      <c r="C23" s="245"/>
      <c r="D23" s="246"/>
      <c r="E23" s="246"/>
      <c r="F23" s="246"/>
      <c r="G23" s="246"/>
    </row>
    <row r="24" spans="2:7" x14ac:dyDescent="0.2">
      <c r="B24" s="245"/>
      <c r="C24" s="245"/>
      <c r="D24" s="246"/>
      <c r="E24" s="246"/>
      <c r="F24" s="246"/>
      <c r="G24" s="246"/>
    </row>
    <row r="25" spans="2:7" x14ac:dyDescent="0.2">
      <c r="B25" s="245"/>
      <c r="C25" s="245"/>
      <c r="D25" s="246"/>
      <c r="E25" s="246"/>
      <c r="F25" s="246"/>
      <c r="G25" s="246"/>
    </row>
    <row r="26" spans="2:7" x14ac:dyDescent="0.2">
      <c r="B26" s="245"/>
      <c r="C26" s="245"/>
      <c r="D26" s="246"/>
      <c r="E26" s="246"/>
      <c r="F26" s="246"/>
      <c r="G26" s="246"/>
    </row>
    <row r="27" spans="2:7" x14ac:dyDescent="0.2">
      <c r="B27" s="245"/>
      <c r="C27" s="245"/>
      <c r="D27" s="246"/>
      <c r="E27" s="246"/>
      <c r="F27" s="246"/>
      <c r="G27" s="246"/>
    </row>
    <row r="28" spans="2:7" x14ac:dyDescent="0.2">
      <c r="B28" s="245"/>
      <c r="C28" s="245"/>
      <c r="D28" s="246"/>
      <c r="E28" s="246"/>
      <c r="F28" s="246"/>
      <c r="G28" s="246"/>
    </row>
    <row r="29" spans="2:7" x14ac:dyDescent="0.2">
      <c r="B29" s="245"/>
      <c r="C29" s="245"/>
      <c r="D29" s="246"/>
      <c r="E29" s="246"/>
      <c r="F29" s="246"/>
      <c r="G29" s="246"/>
    </row>
    <row r="30" spans="2:7" x14ac:dyDescent="0.2">
      <c r="B30" s="245"/>
      <c r="C30" s="245"/>
      <c r="D30" s="246"/>
      <c r="E30" s="246"/>
      <c r="F30" s="246"/>
      <c r="G30" s="246"/>
    </row>
    <row r="31" spans="2:7" x14ac:dyDescent="0.2">
      <c r="B31" s="252" t="s">
        <v>193</v>
      </c>
      <c r="C31" s="252"/>
      <c r="D31" s="253">
        <v>0</v>
      </c>
      <c r="E31" s="253"/>
      <c r="F31" s="253">
        <v>0</v>
      </c>
      <c r="G31" s="253"/>
    </row>
    <row r="32" spans="2:7" x14ac:dyDescent="0.2">
      <c r="B32" s="254"/>
      <c r="C32" s="254"/>
      <c r="D32" s="258"/>
      <c r="E32" s="258"/>
      <c r="F32" s="258"/>
      <c r="G32" s="258"/>
    </row>
    <row r="33" spans="2:7" x14ac:dyDescent="0.2">
      <c r="B33" s="259" t="s">
        <v>177</v>
      </c>
      <c r="C33" s="259"/>
      <c r="D33" s="253">
        <v>0</v>
      </c>
      <c r="E33" s="253"/>
      <c r="F33" s="253">
        <v>0</v>
      </c>
      <c r="G33" s="253"/>
    </row>
    <row r="34" spans="2:7" x14ac:dyDescent="0.2">
      <c r="B34" s="150"/>
      <c r="C34" s="150"/>
      <c r="D34" s="151"/>
      <c r="E34" s="151"/>
      <c r="F34" s="151"/>
      <c r="G34" s="151"/>
    </row>
    <row r="35" spans="2:7" hidden="1" x14ac:dyDescent="0.2">
      <c r="B35" s="150"/>
      <c r="C35" s="150"/>
      <c r="D35" s="151"/>
      <c r="E35" s="151"/>
      <c r="F35" s="151"/>
      <c r="G35" s="151"/>
    </row>
    <row r="36" spans="2:7" hidden="1" x14ac:dyDescent="0.2">
      <c r="B36" s="150"/>
      <c r="C36" s="150"/>
      <c r="D36" s="151"/>
      <c r="E36" s="151"/>
      <c r="F36" s="151"/>
      <c r="G36" s="151"/>
    </row>
    <row r="37" spans="2:7" hidden="1" x14ac:dyDescent="0.2">
      <c r="B37" s="150"/>
      <c r="C37" s="150"/>
      <c r="D37" s="151"/>
      <c r="E37" s="151"/>
      <c r="F37" s="151"/>
      <c r="G37" s="151"/>
    </row>
    <row r="38" spans="2:7" hidden="1" x14ac:dyDescent="0.2">
      <c r="B38" s="261" t="s">
        <v>194</v>
      </c>
      <c r="C38" s="261"/>
      <c r="D38" s="1"/>
      <c r="E38" s="261" t="s">
        <v>195</v>
      </c>
      <c r="F38" s="261"/>
      <c r="G38" s="261"/>
    </row>
    <row r="39" spans="2:7" hidden="1" x14ac:dyDescent="0.2">
      <c r="B39" s="257" t="s">
        <v>200</v>
      </c>
      <c r="C39" s="257"/>
      <c r="D39" s="1"/>
      <c r="E39" s="257" t="s">
        <v>197</v>
      </c>
      <c r="F39" s="257"/>
      <c r="G39" s="257"/>
    </row>
    <row r="40" spans="2:7" hidden="1" x14ac:dyDescent="0.2">
      <c r="B40" s="150"/>
      <c r="C40" s="150"/>
      <c r="D40" s="151"/>
      <c r="E40" s="151"/>
      <c r="F40" s="151"/>
      <c r="G40" s="151"/>
    </row>
    <row r="41" spans="2:7" hidden="1" x14ac:dyDescent="0.2">
      <c r="B41" s="150"/>
      <c r="C41" s="150"/>
      <c r="D41" s="151"/>
      <c r="E41" s="151"/>
      <c r="F41" s="151"/>
      <c r="G41" s="151"/>
    </row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5" ht="15" x14ac:dyDescent="0.25">
      <c r="B65537" s="161" t="s">
        <v>202</v>
      </c>
      <c r="C65537" s="161"/>
      <c r="D65537" s="161"/>
      <c r="E65537" s="162"/>
    </row>
    <row r="65538" spans="2:5" ht="15" x14ac:dyDescent="0.25">
      <c r="B65538" s="165"/>
      <c r="C65538" s="165"/>
      <c r="D65538" s="165"/>
      <c r="E65538" s="166"/>
    </row>
    <row r="65539" spans="2:5" ht="15" x14ac:dyDescent="0.25">
      <c r="B65539" s="165"/>
      <c r="C65539" s="165"/>
      <c r="D65539" s="165"/>
      <c r="E65539" s="166"/>
    </row>
    <row r="65540" spans="2:5" ht="15" x14ac:dyDescent="0.25">
      <c r="B65540" s="167" t="s">
        <v>203</v>
      </c>
      <c r="C65540" s="168" t="s">
        <v>204</v>
      </c>
      <c r="D65540" s="164" t="s">
        <v>205</v>
      </c>
      <c r="E65540" s="107"/>
    </row>
    <row r="65541" spans="2:5" ht="15" x14ac:dyDescent="0.25">
      <c r="B65541" s="167"/>
      <c r="C65541" s="168"/>
      <c r="D65541" s="164"/>
      <c r="E65541" s="107"/>
    </row>
    <row r="65542" spans="2:5" ht="15" x14ac:dyDescent="0.25">
      <c r="B65542" s="167"/>
      <c r="C65542" s="168"/>
      <c r="D65542" s="164"/>
      <c r="E65542" s="107"/>
    </row>
    <row r="65543" spans="2:5" ht="15" x14ac:dyDescent="0.25">
      <c r="B65543" s="167"/>
      <c r="C65543" s="168"/>
      <c r="D65543" s="164"/>
      <c r="E65543" s="107"/>
    </row>
    <row r="65544" spans="2:5" ht="15" x14ac:dyDescent="0.25">
      <c r="B65544" s="168"/>
      <c r="C65544" s="167"/>
      <c r="D65544" s="168"/>
      <c r="E65544" s="107"/>
    </row>
    <row r="65545" spans="2:5" ht="15" x14ac:dyDescent="0.25">
      <c r="B65545" s="167"/>
      <c r="C65545" s="167"/>
      <c r="D65545" s="168"/>
      <c r="E65545" s="107"/>
    </row>
    <row r="65546" spans="2:5" ht="15" x14ac:dyDescent="0.25">
      <c r="B65546" s="167" t="s">
        <v>206</v>
      </c>
      <c r="C65546" s="167" t="s">
        <v>207</v>
      </c>
      <c r="D65546" s="168" t="s">
        <v>208</v>
      </c>
      <c r="E65546" s="107"/>
    </row>
    <row r="65547" spans="2:5" ht="15" x14ac:dyDescent="0.25">
      <c r="B65547" s="167" t="s">
        <v>209</v>
      </c>
      <c r="C65547" s="167" t="s">
        <v>210</v>
      </c>
      <c r="D65547" s="167" t="s">
        <v>211</v>
      </c>
      <c r="E65547" s="107"/>
    </row>
  </sheetData>
  <mergeCells count="82">
    <mergeCell ref="B39:C39"/>
    <mergeCell ref="E39:G39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8:C38"/>
    <mergeCell ref="E38:G38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C20"/>
    <mergeCell ref="D20:E20"/>
    <mergeCell ref="F20:G20"/>
    <mergeCell ref="B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9:G9"/>
    <mergeCell ref="B10:C10"/>
    <mergeCell ref="D10:E10"/>
    <mergeCell ref="F10:G10"/>
    <mergeCell ref="B11:C11"/>
    <mergeCell ref="D11:E11"/>
    <mergeCell ref="F11:G11"/>
    <mergeCell ref="B2:G2"/>
    <mergeCell ref="B3:G3"/>
    <mergeCell ref="B4:G4"/>
    <mergeCell ref="B6:G6"/>
    <mergeCell ref="B8:C8"/>
    <mergeCell ref="D8:E8"/>
    <mergeCell ref="F8:G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Edo_Analitico_Clasif_Admtva</vt:lpstr>
      <vt:lpstr>Edo_Analitico_ClasiEcon_TipoGto</vt:lpstr>
      <vt:lpstr>Edo_Analítico_Pres_Egre_CapGto</vt:lpstr>
      <vt:lpstr>Edo_Analit_PE_Clasi_funcional</vt:lpstr>
      <vt:lpstr>Gto_Categor_Programatica</vt:lpstr>
      <vt:lpstr>Indicadores_PosturaFiscal</vt:lpstr>
      <vt:lpstr>ENDEUDAMIENTO NETO</vt:lpstr>
      <vt:lpstr>INTERESES DE LA DEUDA</vt:lpstr>
      <vt:lpstr>Edo_Analit_PE_Clasi_funcional!Área_de_impresión</vt:lpstr>
      <vt:lpstr>Edo_Analitico_ClasiEcon_TipoGto!Área_de_impresión</vt:lpstr>
      <vt:lpstr>Edo_Analítico_Pres_Egre_CapGto!Área_de_impresión</vt:lpstr>
      <vt:lpstr>Edo_Analítico_Pres_Egre_CapGto!Títulos_a_imprimir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jaime huchin mis</cp:lastModifiedBy>
  <cp:lastPrinted>2017-10-25T19:06:44Z</cp:lastPrinted>
  <dcterms:created xsi:type="dcterms:W3CDTF">2012-05-21T16:50:30Z</dcterms:created>
  <dcterms:modified xsi:type="dcterms:W3CDTF">2017-10-26T18:27:10Z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