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65" windowWidth="10245" windowHeight="7395" firstSheet="1" activeTab="3"/>
  </bookViews>
  <sheets>
    <sheet name="Edo_Analitico_Clasif_Admtva" sheetId="20" r:id="rId1"/>
    <sheet name="Edo_Analitico_ClasiEcon_TipoGto" sheetId="11" r:id="rId2"/>
    <sheet name="Edo_Analítico_Pres_Egre_CapGto" sheetId="18" r:id="rId3"/>
    <sheet name="Edo_Analit_PE_Clasi_funcional" sheetId="1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123Graph_DGráfico2" localSheetId="3" hidden="1">'[1]011'!#REF!</definedName>
    <definedName name="__123Graph_DGráfico2" localSheetId="1" hidden="1">'[1]011'!#REF!</definedName>
    <definedName name="__123Graph_DGráfico2" localSheetId="2" hidden="1">'[1]011'!#REF!</definedName>
    <definedName name="__123Graph_DGráfico2" hidden="1">'[1]011'!#REF!</definedName>
    <definedName name="_Fill" localSheetId="3" hidden="1">#REF!</definedName>
    <definedName name="_Fill" localSheetId="1" hidden="1">#REF!</definedName>
    <definedName name="_Fill" localSheetId="0" hidden="1">#REF!</definedName>
    <definedName name="_Fill" localSheetId="2" hidden="1">#REF!</definedName>
    <definedName name="_Fill" hidden="1">#REF!</definedName>
    <definedName name="_xlnm.Print_Area" localSheetId="3">Edo_Analit_PE_Clasi_funcional!$B$2:$I$63</definedName>
    <definedName name="_xlnm.Print_Area" localSheetId="1">Edo_Analitico_ClasiEcon_TipoGto!$B$2:$I$29</definedName>
    <definedName name="_xlnm.Print_Area" localSheetId="2">Edo_Analítico_Pres_Egre_CapGto!$B$2:$I$98</definedName>
    <definedName name="_xlnm.Database" localSheetId="3">#REF!</definedName>
    <definedName name="_xlnm.Database" localSheetId="1">#REF!</definedName>
    <definedName name="_xlnm.Database" localSheetId="2">#REF!</definedName>
    <definedName name="_xlnm.Database">#REF!</definedName>
    <definedName name="BD">#REF!</definedName>
    <definedName name="cata">'[2]CATALOGO 2003'!$A$1:$C$244</definedName>
    <definedName name="CATA_CG_X_PG" localSheetId="3">#REF!</definedName>
    <definedName name="CATA_CG_X_PG" localSheetId="1">#REF!</definedName>
    <definedName name="CATA_CG_X_PG" localSheetId="2">#REF!</definedName>
    <definedName name="CATA_CG_X_PG">#REF!</definedName>
    <definedName name="cata_cg_x_pg_08" localSheetId="3">#REF!</definedName>
    <definedName name="cata_cg_x_pg_08" localSheetId="1">#REF!</definedName>
    <definedName name="cata_cg_x_pg_08" localSheetId="2">#REF!</definedName>
    <definedName name="cata_cg_x_pg_08">#REF!</definedName>
    <definedName name="CATA_PRESUP_2009">'[3]CATALOGO PG X EJE GOB'!$A$7:$D$29</definedName>
    <definedName name="cata_x" localSheetId="3">#REF!</definedName>
    <definedName name="cata_x" localSheetId="1">#REF!</definedName>
    <definedName name="cata_x" localSheetId="2">#REF!</definedName>
    <definedName name="cata_x">#REF!</definedName>
    <definedName name="CATA_XX" localSheetId="3">#REF!</definedName>
    <definedName name="CATA_XX" localSheetId="1">#REF!</definedName>
    <definedName name="CATA_XX" localSheetId="2">#REF!</definedName>
    <definedName name="CATA_XX">#REF!</definedName>
    <definedName name="CATA2004" localSheetId="3">#REF!</definedName>
    <definedName name="CATA2004" localSheetId="1">#REF!</definedName>
    <definedName name="CATA2004" localSheetId="2">#REF!</definedName>
    <definedName name="CATA2004">#REF!</definedName>
    <definedName name="CATALOGO">'[2]CATALOGO 2003'!$A$1:$C$244</definedName>
    <definedName name="estruc">'[4]ESTR.FINANZAS 1999'!$A$15:$I$153</definedName>
    <definedName name="h" hidden="1">'[1]011'!#REF!</definedName>
    <definedName name="MEXICO" localSheetId="3">#REF!</definedName>
    <definedName name="MEXICO" localSheetId="1">#REF!</definedName>
    <definedName name="MEXICO" localSheetId="2">#REF!</definedName>
    <definedName name="MEXICO">#REF!</definedName>
    <definedName name="MEXICO_NUEVO_X" localSheetId="3">#REF!</definedName>
    <definedName name="MEXICO_NUEVO_X" localSheetId="1">#REF!</definedName>
    <definedName name="MEXICO_NUEVO_X" localSheetId="2">#REF!</definedName>
    <definedName name="MEXICO_NUEVO_X">#REF!</definedName>
    <definedName name="NUEVO_CATA" localSheetId="3">#REF!</definedName>
    <definedName name="NUEVO_CATA" localSheetId="1">#REF!</definedName>
    <definedName name="NUEVO_CATA" localSheetId="2">#REF!</definedName>
    <definedName name="NUEVO_CATA">#REF!</definedName>
    <definedName name="NVO_CATA" localSheetId="3">#REF!</definedName>
    <definedName name="NVO_CATA" localSheetId="1">#REF!</definedName>
    <definedName name="NVO_CATA" localSheetId="2">#REF!</definedName>
    <definedName name="NVO_CATA">#REF!</definedName>
    <definedName name="part">[5]CLASIFIC!$C$4:$D$267</definedName>
    <definedName name="PART00">'[6]nuevas part'!$C$1:$D$264</definedName>
    <definedName name="PRESU_XX" localSheetId="3">#REF!</definedName>
    <definedName name="PRESU_XX" localSheetId="1">#REF!</definedName>
    <definedName name="PRESU_XX" localSheetId="2">#REF!</definedName>
    <definedName name="PRESU_XX">#REF!</definedName>
    <definedName name="PRESUP_2008">'[7]Presup x CG Y PG '!$A$7:$D$46</definedName>
    <definedName name="PRESUP_X_PG_2006">'[8]Presup x CG Y PG '!$A$7:$D$46</definedName>
    <definedName name="PRESUP_X_PG_2007">'[9]Presup x CG Y PG '!$A$7:$D$46</definedName>
    <definedName name="PRESUPXCGYPG" localSheetId="3">#REF!</definedName>
    <definedName name="PRESUPXCGYPG" localSheetId="1">#REF!</definedName>
    <definedName name="PRESUPXCGYPG" localSheetId="2">#REF!</definedName>
    <definedName name="PRESUPXCGYPG">#REF!</definedName>
    <definedName name="prog">[10]programa!$A$8:$B$270</definedName>
    <definedName name="proy">[10]proyecto!$A$11:$B$47</definedName>
    <definedName name="RES">[11]UR!$A$9:$C$47</definedName>
    <definedName name="SF">'[12]SF-01'!$F$18:$K$168</definedName>
    <definedName name="t" hidden="1">#REF!</definedName>
    <definedName name="Tabla">[13]!Tabla1[#All]</definedName>
    <definedName name="_xlnm.Print_Titles" localSheetId="3">Edo_Analit_PE_Clasi_funcional!$1:$12</definedName>
    <definedName name="_xlnm.Print_Titles" localSheetId="2">Edo_Analítico_Pres_Egre_CapGto!$1:$11</definedName>
    <definedName name="ur">[10]ur!$A$8:$F$33</definedName>
    <definedName name="X" localSheetId="3">#REF!</definedName>
    <definedName name="X" localSheetId="1">#REF!</definedName>
    <definedName name="X" localSheetId="2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P83" i="18" l="1"/>
  <c r="P82" i="18"/>
  <c r="P81" i="18"/>
  <c r="P80" i="18"/>
  <c r="P79" i="18"/>
  <c r="P78" i="18"/>
  <c r="P77" i="18"/>
  <c r="P76" i="18"/>
  <c r="P75" i="18"/>
  <c r="P74" i="18"/>
  <c r="P73" i="18"/>
  <c r="P72" i="18"/>
  <c r="P71" i="18"/>
  <c r="P70" i="18"/>
  <c r="P68" i="18"/>
  <c r="P67" i="18"/>
  <c r="P66" i="18"/>
  <c r="P65" i="18"/>
  <c r="P63" i="18"/>
  <c r="P62" i="18"/>
  <c r="P61" i="18"/>
  <c r="P60" i="18"/>
  <c r="P49" i="18" l="1"/>
  <c r="P48" i="18"/>
  <c r="P47" i="18"/>
  <c r="P46" i="18"/>
  <c r="P45" i="18"/>
  <c r="P44" i="18"/>
  <c r="P43" i="18"/>
  <c r="P42" i="18"/>
  <c r="P41" i="18"/>
  <c r="P40" i="18"/>
  <c r="M21" i="18" l="1"/>
  <c r="I47" i="14" l="1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1" i="14"/>
  <c r="I20" i="14"/>
  <c r="I19" i="14"/>
  <c r="I18" i="14"/>
  <c r="I17" i="14"/>
  <c r="I16" i="14"/>
  <c r="I15" i="14"/>
  <c r="I14" i="14"/>
  <c r="I13" i="14"/>
  <c r="H21" i="14" l="1"/>
  <c r="N69" i="18" l="1"/>
  <c r="N64" i="18" s="1"/>
  <c r="N59" i="18"/>
  <c r="N58" i="18"/>
  <c r="N57" i="18"/>
  <c r="N56" i="18"/>
  <c r="N55" i="18"/>
  <c r="N54" i="18"/>
  <c r="N53" i="18"/>
  <c r="N52" i="18"/>
  <c r="N51" i="18"/>
  <c r="N39" i="18"/>
  <c r="N38" i="18"/>
  <c r="N37" i="18"/>
  <c r="N36" i="18"/>
  <c r="N35" i="18"/>
  <c r="N34" i="18"/>
  <c r="N33" i="18"/>
  <c r="N32" i="18"/>
  <c r="N31" i="18"/>
  <c r="N29" i="18"/>
  <c r="N28" i="18"/>
  <c r="N27" i="18"/>
  <c r="N26" i="18"/>
  <c r="N25" i="18"/>
  <c r="N24" i="18"/>
  <c r="N23" i="18"/>
  <c r="N22" i="18"/>
  <c r="N21" i="18"/>
  <c r="N19" i="18"/>
  <c r="N18" i="18"/>
  <c r="N17" i="18"/>
  <c r="N16" i="18"/>
  <c r="N15" i="18"/>
  <c r="N14" i="18"/>
  <c r="N13" i="18"/>
  <c r="P59" i="18" l="1"/>
  <c r="K58" i="18"/>
  <c r="K56" i="18"/>
  <c r="P55" i="18"/>
  <c r="P57" i="18"/>
  <c r="K69" i="18"/>
  <c r="P64" i="18"/>
  <c r="P56" i="18"/>
  <c r="K55" i="18"/>
  <c r="K57" i="18"/>
  <c r="P69" i="18"/>
  <c r="N50" i="18"/>
  <c r="P54" i="18"/>
  <c r="P53" i="18"/>
  <c r="P58" i="18"/>
  <c r="K54" i="18"/>
  <c r="K59" i="18"/>
  <c r="N20" i="18"/>
  <c r="N12" i="18"/>
  <c r="N30" i="18"/>
  <c r="N84" i="18" l="1"/>
  <c r="O69" i="18" l="1"/>
  <c r="O64" i="18" s="1"/>
  <c r="H29" i="14"/>
  <c r="K53" i="18" l="1"/>
  <c r="P50" i="18" l="1"/>
  <c r="O55" i="18"/>
  <c r="O58" i="18"/>
  <c r="O56" i="18"/>
  <c r="K14" i="18"/>
  <c r="P14" i="18"/>
  <c r="K18" i="18"/>
  <c r="P18" i="18"/>
  <c r="K22" i="18"/>
  <c r="P22" i="18"/>
  <c r="K26" i="18"/>
  <c r="P26" i="18"/>
  <c r="K31" i="18"/>
  <c r="P31" i="18"/>
  <c r="K35" i="18"/>
  <c r="P35" i="18"/>
  <c r="K39" i="18"/>
  <c r="P39" i="18"/>
  <c r="K15" i="18"/>
  <c r="P15" i="18"/>
  <c r="K19" i="18"/>
  <c r="P19" i="18"/>
  <c r="K23" i="18"/>
  <c r="P23" i="18"/>
  <c r="K27" i="18"/>
  <c r="P27" i="18"/>
  <c r="K32" i="18"/>
  <c r="P32" i="18"/>
  <c r="K36" i="18"/>
  <c r="P36" i="18"/>
  <c r="K16" i="18"/>
  <c r="P16" i="18"/>
  <c r="K24" i="18"/>
  <c r="P24" i="18"/>
  <c r="K28" i="18"/>
  <c r="P28" i="18"/>
  <c r="K33" i="18"/>
  <c r="P33" i="18"/>
  <c r="K37" i="18"/>
  <c r="P37" i="18"/>
  <c r="K51" i="18"/>
  <c r="P51" i="18"/>
  <c r="K13" i="18"/>
  <c r="P13" i="18"/>
  <c r="K17" i="18"/>
  <c r="P17" i="18"/>
  <c r="K21" i="18"/>
  <c r="P21" i="18"/>
  <c r="K25" i="18"/>
  <c r="P25" i="18"/>
  <c r="K29" i="18"/>
  <c r="P29" i="18"/>
  <c r="K34" i="18"/>
  <c r="P34" i="18"/>
  <c r="K38" i="18"/>
  <c r="P38" i="18"/>
  <c r="K52" i="18"/>
  <c r="P52" i="18"/>
  <c r="O59" i="18" l="1"/>
  <c r="O57" i="18"/>
  <c r="O53" i="18"/>
  <c r="P12" i="18"/>
  <c r="O24" i="18"/>
  <c r="O16" i="18"/>
  <c r="O31" i="18"/>
  <c r="O17" i="18"/>
  <c r="O14" i="18"/>
  <c r="O28" i="18"/>
  <c r="O23" i="18"/>
  <c r="O37" i="18"/>
  <c r="O29" i="18"/>
  <c r="K30" i="18"/>
  <c r="P30" i="18"/>
  <c r="O13" i="18"/>
  <c r="O25" i="18"/>
  <c r="O38" i="18"/>
  <c r="K12" i="18"/>
  <c r="O54" i="18" l="1"/>
  <c r="O36" i="18"/>
  <c r="O32" i="18"/>
  <c r="O39" i="18"/>
  <c r="O15" i="18"/>
  <c r="O34" i="18"/>
  <c r="O33" i="18"/>
  <c r="O22" i="18"/>
  <c r="O18" i="18"/>
  <c r="O35" i="18"/>
  <c r="O51" i="18"/>
  <c r="O52" i="18"/>
  <c r="O27" i="18"/>
  <c r="H47" i="14"/>
  <c r="H46" i="14"/>
  <c r="H45" i="14"/>
  <c r="H44" i="14"/>
  <c r="H43" i="14"/>
  <c r="H41" i="14"/>
  <c r="H40" i="14"/>
  <c r="H39" i="14"/>
  <c r="H38" i="14"/>
  <c r="H37" i="14"/>
  <c r="H36" i="14"/>
  <c r="H35" i="14"/>
  <c r="H34" i="14"/>
  <c r="H33" i="14"/>
  <c r="H32" i="14"/>
  <c r="H30" i="14"/>
  <c r="H20" i="14"/>
  <c r="H19" i="14"/>
  <c r="H18" i="14"/>
  <c r="H17" i="14"/>
  <c r="H16" i="14"/>
  <c r="H15" i="14"/>
  <c r="H14" i="14"/>
  <c r="H13" i="14"/>
  <c r="O50" i="18" l="1"/>
  <c r="O30" i="18"/>
  <c r="O26" i="18"/>
  <c r="O19" i="18" l="1"/>
  <c r="O12" i="18" s="1"/>
  <c r="K50" i="18" l="1"/>
  <c r="P20" i="18" l="1"/>
  <c r="P84" i="18"/>
  <c r="K20" i="18"/>
  <c r="K84" i="18" s="1"/>
  <c r="O21" i="18" l="1"/>
  <c r="O20" i="18" s="1"/>
  <c r="O84" i="18" s="1"/>
  <c r="N85" i="18" l="1"/>
  <c r="N86" i="18" l="1"/>
</calcChain>
</file>

<file path=xl/sharedStrings.xml><?xml version="1.0" encoding="utf-8"?>
<sst xmlns="http://schemas.openxmlformats.org/spreadsheetml/2006/main" count="212" uniqueCount="145">
  <si>
    <t>SERVICIOS PERSONALES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</si>
  <si>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</si>
  <si>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</si>
  <si>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</si>
  <si>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</si>
  <si>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</si>
  <si>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</si>
  <si>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ALIMENTOS Y UTENSILIOS</t>
  </si>
  <si>
    <t>COMBUSTIBLES, LUBRICANTES Y ADITIVOS</t>
  </si>
  <si>
    <t>SERVICIOS GENERALES</t>
  </si>
  <si>
    <t>SERVICIOS BASICOS</t>
  </si>
  <si>
    <t>SERVICIOS DE ARRENDAMIENTO</t>
  </si>
  <si>
    <t>SERVICIOS FINANCIEROS, BANCARIOS Y COMERCIALES</t>
  </si>
  <si>
    <t>SERVICIOS DE TRASLADO Y VIATICOS</t>
  </si>
  <si>
    <t>SERVICIOS OFICIALES</t>
  </si>
  <si>
    <t>OTROS SERVICIOS GENERALES</t>
  </si>
  <si>
    <t>BIENES MUEBLES, INMUEBLES E INTANGIBLES</t>
  </si>
  <si>
    <t>MOBILIARIO Y EQUIPO EDUCACIONAL Y RECREATIVO</t>
  </si>
  <si>
    <t>MAQUINARIA, OTROS EQUIPOS Y HERRAMIENTAS</t>
  </si>
  <si>
    <t>BIENES INMUEBLES</t>
  </si>
  <si>
    <t>ACTIVOS INTANGIBLES</t>
  </si>
  <si>
    <t>Devengado</t>
  </si>
  <si>
    <t>Comprometido</t>
  </si>
  <si>
    <t>Pagado</t>
  </si>
  <si>
    <t>COLEGIO DE ESTUDIOS CIENTIFICOS Y TECNOLOGICOS DEL ESTADO DE CAMPECHE</t>
  </si>
  <si>
    <t>TRANSFERENCIAS, ASIGNACIONES, SUBSIDIOS Y OTRAS AYUDAS</t>
  </si>
  <si>
    <t>INVERSION PUBLICA</t>
  </si>
  <si>
    <t>INVERSIONES FINANCIERAS Y OTRAS PROVISIONES</t>
  </si>
  <si>
    <t>PARTICIPACIONES Y APORTACIONES</t>
  </si>
  <si>
    <t>DEUDA PUBLICA</t>
  </si>
  <si>
    <t>GASTO CORRIENTE</t>
  </si>
  <si>
    <t>GASTO DE CAPITAL</t>
  </si>
  <si>
    <t>AMORTIZACION DE LA DEUDA Y DISMINUCION DE PASIVOS</t>
  </si>
  <si>
    <t>GOBIERNO</t>
  </si>
  <si>
    <t>LEGISLACION</t>
  </si>
  <si>
    <t> 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</si>
  <si>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</si>
  <si>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</si>
  <si>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</si>
  <si>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</si>
  <si>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</si>
  <si>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</si>
  <si>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</si>
  <si>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</si>
  <si>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</si>
  <si>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</si>
  <si>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</si>
  <si>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</si>
  <si>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</si>
  <si>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</si>
  <si>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</si>
  <si>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</si>
  <si>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</si>
  <si>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</si>
  <si>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</si>
  <si>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</si>
  <si>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</si>
  <si>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TECNOLOGÍA E INNOVACIÓN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</si>
  <si>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</si>
  <si>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</si>
  <si>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</si>
  <si>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</si>
  <si>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</si>
  <si>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</si>
  <si>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REMUNERACIONES AL PERSONAL DE CARACTER PERMANENTE</t>
  </si>
  <si>
    <t>REMUNERACIONES AL PERSONAL DE CARACTER TRANSITORIO</t>
  </si>
  <si>
    <t>MATERIALES DE ADMINISTRACION, EMISION DE DOCUMENTOS Y ARTICULOS OFICIALES</t>
  </si>
  <si>
    <t>MATERIAS PRIMAS Y MATERIALES DE PRODUCCION Y COMERCIALIZACION</t>
  </si>
  <si>
    <t>MATERIALES Y ARTICULOS DE CONSTRUCCION Y DE REPARACION</t>
  </si>
  <si>
    <t>PRODUCTOS QUIMICOS, FARMACEUTICOS Y DE LABORATORIO</t>
  </si>
  <si>
    <t>VESTUARIO, BLANCOS, PRENDAS DE PROTECCION Y ARTICULOS DEPORTIVOS</t>
  </si>
  <si>
    <t>MATERIALES Y SUMINISTROS PARA SEGURIDAD</t>
  </si>
  <si>
    <t>HERRAMIENTAS, REFACCIONES Y ACCESORIOS MENORES</t>
  </si>
  <si>
    <t>SERVICIOS PROFESIONALES, CIENTIFICOS, TECNICOS Y OTROS SERVICIOS</t>
  </si>
  <si>
    <t>SERVICIOS DE INSTALACION, REPARACION, MANTENIMIENTO Y CONSERVACION</t>
  </si>
  <si>
    <t>SERVICIOS DE COMUNICACION SOCIAL Y PUBLICIDAD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</si>
  <si>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</si>
  <si>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</si>
  <si>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</si>
  <si>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</si>
  <si>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</si>
  <si>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</si>
  <si>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</si>
  <si>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</si>
  <si>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</si>
  <si>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MOBILIARIO Y EQUIPO DE ADMINISTRACION</t>
  </si>
  <si>
    <t>EQUIPO E INSTRUMENTAL MEDICO Y DE LABORATORIO</t>
  </si>
  <si>
    <t>VEHICULOS Y EQUIPO DE TRANSPORTE</t>
  </si>
  <si>
    <t>EQUIPO DE DEFENSA Y SEGURIDAD</t>
  </si>
  <si>
    <t>ACTIVOS BIOLOGICOS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</si>
  <si>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</si>
  <si>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</si>
  <si>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</si>
  <si>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</si>
  <si>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</si>
  <si>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TITULOS Y VALORES</t>
  </si>
  <si>
    <t>CONCESION DE PRESTAMOS</t>
  </si>
  <si>
    <t>INVERSIONES EN FIDEICOMISOS, MANDATOS Y OTROS ANALOGOS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</si>
  <si>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</si>
  <si>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</si>
  <si>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</si>
  <si>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</si>
  <si>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</si>
  <si>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AMORTIZACION DE LA DEUDA PUBLICA</t>
  </si>
  <si>
    <t>INTERESES DE LA DEUDA PUBLICA</t>
  </si>
  <si>
    <t>COMISIONES DE LA DEUDA PUBLICA</t>
  </si>
  <si>
    <t>GASTOS DE LA DEUDA PUBLICA</t>
  </si>
  <si>
    <t>COSTO POR COBERTURAS</t>
  </si>
  <si>
    <t>APOYOS FINANCIEROS</t>
  </si>
  <si>
    <t>ADEUDOS DE EJERCICIOS FISCALES ANTERIORES (ADEFAS)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</si>
  <si>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</si>
  <si>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</si>
  <si>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</si>
  <si>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</si>
  <si>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</si>
  <si>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</si>
  <si>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Ampliaciones/(Reducciones)</t>
  </si>
  <si>
    <t>Modificado</t>
  </si>
  <si>
    <t>(3=1+2)</t>
  </si>
  <si>
    <t>6=(3-4)</t>
  </si>
  <si>
    <t>Total del Gasto</t>
  </si>
  <si>
    <t>Colegio de Estudios Cientificos y Tecnologicos del Estado de Campeche</t>
  </si>
  <si>
    <t>Clasificación  Economica (por Tipo de Gasto)</t>
  </si>
  <si>
    <t xml:space="preserve">     Total del Gasto</t>
  </si>
  <si>
    <t>Clasificación por Objeto del Gasto (Capítulo y Concepto)</t>
  </si>
  <si>
    <t>Clasificación Funcional (Finalidad y función)</t>
  </si>
  <si>
    <t>subsidio</t>
  </si>
  <si>
    <t>Diferencia</t>
  </si>
  <si>
    <t>Polizas D3439,D3461,D3515,D3518</t>
  </si>
  <si>
    <t>Bajo protesta de decir verdad declaramos que los Estados Financieros y su Notas son Razonablemente correctos y responsabilidad del emisor</t>
  </si>
  <si>
    <t xml:space="preserve">ELABORO:                                                                                     </t>
  </si>
  <si>
    <t>REVISO:</t>
  </si>
  <si>
    <t>C.P. JAIME OMAR HUCHIN MIS</t>
  </si>
  <si>
    <t>LAF. INDIRA PATRICIA TACÚ PEREZ</t>
  </si>
  <si>
    <t>SUBDIRECTOR DE CONTABILIDAD</t>
  </si>
  <si>
    <t>DIRECTORA ADMINISTRATIVA</t>
  </si>
  <si>
    <t xml:space="preserve"> DRA. CINDY ROSSINA DEL R. SARAVIA LOPEZ</t>
  </si>
  <si>
    <t xml:space="preserve">                     DIRECTORA GENERAL</t>
  </si>
  <si>
    <t xml:space="preserve">                            AUTORIZO:</t>
  </si>
  <si>
    <t xml:space="preserve">                            DIRECTORA GENERAL</t>
  </si>
  <si>
    <t xml:space="preserve">                               AUTORIZO:</t>
  </si>
  <si>
    <t xml:space="preserve">                                  AUTORIZO:</t>
  </si>
  <si>
    <t xml:space="preserve">         DRA. CINDY ROSSINA DEL R. SARAVIA LOPEZ</t>
  </si>
  <si>
    <t xml:space="preserve">                             DIRECTORA GENERAL</t>
  </si>
  <si>
    <t>Del 01 de Enero  al  31 de Marzo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</si>
</sst>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0"/>
    <numFmt numFmtId="166" formatCode="_(* #,##0.00_);_(* \(#,##0.00\);_(* &quot;-&quot;??_);_(@_)"/>
    <numFmt numFmtId="167" formatCode="_-* #,##0.00_-;\-* #,##0.00_-;_-* \-??_-;_-@_-"/>
    <numFmt numFmtId="168" formatCode="#,##0.00_ ;[Red]\-#,##0.00\ "/>
    <numFmt numFmtId="169" formatCode="_-\$* #,##0.00_-;&quot;-$&quot;* #,##0.00_-;_-\$* \-??_-;_-@_-"/>
    <numFmt numFmtId="170" formatCode="General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8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0"/>
      <color indexed="8"/>
      <name val="MS Sans Serif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9"/>
      <color rgb="FF000000"/>
      <name val="Arial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11" fillId="0" borderId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" fillId="0" borderId="0"/>
    <xf numFmtId="0" fontId="1" fillId="0" borderId="0"/>
    <xf numFmtId="0" fontId="14" fillId="0" borderId="0" applyNumberFormat="0" applyFill="0" applyBorder="0" applyProtection="0">
      <alignment vertical="top" wrapText="1"/>
    </xf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9" fillId="0" borderId="0"/>
  </cellStyleXfs>
  <cellXfs count="151">
    <xf numFmtId="0" fontId="0" fillId="0" borderId="0" xfId="0"/>
    <xf numFmtId="0" fontId="5" fillId="0" borderId="0" xfId="3" applyFont="1" applyFill="1"/>
    <xf numFmtId="0" fontId="5" fillId="0" borderId="0" xfId="3" applyFont="1"/>
    <xf numFmtId="43" fontId="5" fillId="0" borderId="0" xfId="4" applyFont="1" applyFill="1"/>
    <xf numFmtId="0" fontId="5" fillId="5" borderId="0" xfId="3" applyFont="1" applyFill="1"/>
    <xf numFmtId="49" fontId="5" fillId="0" borderId="0" xfId="3" applyNumberFormat="1" applyFont="1" applyFill="1" applyAlignment="1">
      <alignment horizontal="center" vertical="center"/>
    </xf>
    <xf numFmtId="49" fontId="5" fillId="0" borderId="0" xfId="3" applyNumberFormat="1" applyFont="1" applyAlignment="1">
      <alignment horizontal="center" vertical="center"/>
    </xf>
    <xf numFmtId="49" fontId="5" fillId="0" borderId="0" xfId="3" applyNumberFormat="1" applyFont="1" applyFill="1" applyAlignment="1">
      <alignment horizontal="center"/>
    </xf>
    <xf numFmtId="0" fontId="5" fillId="0" borderId="0" xfId="3" applyFont="1" applyFill="1" applyBorder="1" applyAlignment="1">
      <alignment horizontal="center" vertical="center" wrapText="1"/>
    </xf>
    <xf numFmtId="49" fontId="5" fillId="0" borderId="0" xfId="4" applyNumberFormat="1" applyFont="1" applyFill="1" applyBorder="1" applyAlignment="1">
      <alignment horizontal="center"/>
    </xf>
    <xf numFmtId="49" fontId="5" fillId="0" borderId="0" xfId="3" applyNumberFormat="1" applyFont="1" applyFill="1" applyBorder="1" applyAlignment="1">
      <alignment horizontal="center"/>
    </xf>
    <xf numFmtId="49" fontId="5" fillId="0" borderId="0" xfId="3" applyNumberFormat="1" applyFont="1" applyAlignment="1">
      <alignment horizontal="center"/>
    </xf>
    <xf numFmtId="0" fontId="5" fillId="0" borderId="0" xfId="3" applyFont="1" applyFill="1" applyAlignment="1">
      <alignment vertical="center"/>
    </xf>
    <xf numFmtId="0" fontId="7" fillId="0" borderId="13" xfId="3" applyFont="1" applyFill="1" applyBorder="1" applyAlignment="1">
      <alignment vertical="center" wrapText="1"/>
    </xf>
    <xf numFmtId="43" fontId="5" fillId="0" borderId="13" xfId="4" applyFont="1" applyFill="1" applyBorder="1" applyAlignment="1">
      <alignment vertical="center"/>
    </xf>
    <xf numFmtId="0" fontId="5" fillId="0" borderId="0" xfId="3" applyFont="1" applyAlignment="1">
      <alignment vertical="center"/>
    </xf>
    <xf numFmtId="43" fontId="5" fillId="0" borderId="1" xfId="4" applyFont="1" applyFill="1" applyBorder="1" applyAlignment="1">
      <alignment vertical="center"/>
    </xf>
    <xf numFmtId="43" fontId="5" fillId="0" borderId="1" xfId="3" applyNumberFormat="1" applyFont="1" applyFill="1" applyBorder="1" applyAlignment="1">
      <alignment vertical="center"/>
    </xf>
    <xf numFmtId="0" fontId="5" fillId="0" borderId="1" xfId="3" applyFont="1" applyFill="1" applyBorder="1" applyAlignment="1">
      <alignment vertical="center"/>
    </xf>
    <xf numFmtId="0" fontId="5" fillId="0" borderId="1" xfId="3" applyFont="1" applyFill="1" applyBorder="1" applyAlignment="1">
      <alignment vertical="center" wrapText="1"/>
    </xf>
    <xf numFmtId="43" fontId="5" fillId="0" borderId="15" xfId="4" applyFont="1" applyFill="1" applyBorder="1" applyAlignment="1">
      <alignment vertical="center"/>
    </xf>
    <xf numFmtId="43" fontId="5" fillId="0" borderId="14" xfId="3" applyNumberFormat="1" applyFont="1" applyFill="1" applyBorder="1" applyAlignment="1">
      <alignment vertical="center"/>
    </xf>
    <xf numFmtId="0" fontId="7" fillId="0" borderId="2" xfId="3" applyFont="1" applyFill="1" applyBorder="1" applyAlignment="1">
      <alignment vertical="center" wrapText="1"/>
    </xf>
    <xf numFmtId="43" fontId="5" fillId="0" borderId="2" xfId="4" applyFont="1" applyFill="1" applyBorder="1" applyAlignment="1">
      <alignment vertical="center"/>
    </xf>
    <xf numFmtId="43" fontId="5" fillId="0" borderId="18" xfId="3" applyNumberFormat="1" applyFont="1" applyFill="1" applyBorder="1" applyAlignment="1">
      <alignment vertical="center"/>
    </xf>
    <xf numFmtId="165" fontId="7" fillId="0" borderId="19" xfId="3" applyNumberFormat="1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vertical="center" wrapText="1"/>
    </xf>
    <xf numFmtId="1" fontId="7" fillId="0" borderId="16" xfId="3" applyNumberFormat="1" applyFont="1" applyFill="1" applyBorder="1" applyAlignment="1">
      <alignment horizontal="center" vertical="center" wrapText="1"/>
    </xf>
    <xf numFmtId="1" fontId="7" fillId="0" borderId="20" xfId="3" applyNumberFormat="1" applyFont="1" applyFill="1" applyBorder="1" applyAlignment="1">
      <alignment horizontal="center" vertical="center" wrapText="1"/>
    </xf>
    <xf numFmtId="49" fontId="7" fillId="0" borderId="19" xfId="3" applyNumberFormat="1" applyFont="1" applyFill="1" applyBorder="1" applyAlignment="1">
      <alignment horizontal="center" vertical="center" wrapText="1"/>
    </xf>
    <xf numFmtId="43" fontId="17" fillId="0" borderId="13" xfId="4" applyFont="1" applyFill="1" applyBorder="1" applyAlignment="1">
      <alignment vertical="center"/>
    </xf>
    <xf numFmtId="43" fontId="17" fillId="0" borderId="13" xfId="3" applyNumberFormat="1" applyFont="1" applyFill="1" applyBorder="1" applyAlignment="1">
      <alignment vertical="center"/>
    </xf>
    <xf numFmtId="43" fontId="17" fillId="0" borderId="14" xfId="3" applyNumberFormat="1" applyFont="1" applyFill="1" applyBorder="1" applyAlignment="1">
      <alignment vertical="center"/>
    </xf>
    <xf numFmtId="43" fontId="18" fillId="0" borderId="1" xfId="4" applyFont="1" applyFill="1" applyBorder="1" applyAlignment="1">
      <alignment vertical="center"/>
    </xf>
    <xf numFmtId="43" fontId="18" fillId="0" borderId="1" xfId="3" applyNumberFormat="1" applyFont="1" applyFill="1" applyBorder="1" applyAlignment="1">
      <alignment vertical="center"/>
    </xf>
    <xf numFmtId="43" fontId="18" fillId="0" borderId="18" xfId="3" applyNumberFormat="1" applyFont="1" applyFill="1" applyBorder="1" applyAlignment="1">
      <alignment vertical="center"/>
    </xf>
    <xf numFmtId="1" fontId="7" fillId="0" borderId="17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49" fontId="7" fillId="0" borderId="17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left" vertical="center" wrapText="1"/>
    </xf>
    <xf numFmtId="43" fontId="5" fillId="0" borderId="22" xfId="4" applyFont="1" applyFill="1" applyBorder="1" applyAlignment="1">
      <alignment vertical="center"/>
    </xf>
    <xf numFmtId="0" fontId="5" fillId="0" borderId="1" xfId="3" applyFont="1" applyFill="1" applyBorder="1" applyAlignment="1">
      <alignment horizontal="left" vertical="center" wrapText="1"/>
    </xf>
    <xf numFmtId="43" fontId="7" fillId="0" borderId="1" xfId="4" applyFont="1" applyFill="1" applyBorder="1" applyAlignment="1">
      <alignment vertical="center"/>
    </xf>
    <xf numFmtId="43" fontId="7" fillId="0" borderId="13" xfId="4" applyFont="1" applyFill="1" applyBorder="1" applyAlignment="1">
      <alignment vertical="center"/>
    </xf>
    <xf numFmtId="43" fontId="5" fillId="0" borderId="0" xfId="3" applyNumberFormat="1" applyFont="1" applyFill="1"/>
    <xf numFmtId="43" fontId="7" fillId="0" borderId="18" xfId="3" applyNumberFormat="1" applyFont="1" applyFill="1" applyBorder="1" applyAlignment="1">
      <alignment vertical="center"/>
    </xf>
    <xf numFmtId="0" fontId="4" fillId="6" borderId="0" xfId="3" applyFont="1" applyFill="1"/>
    <xf numFmtId="0" fontId="20" fillId="6" borderId="0" xfId="0" applyFont="1" applyFill="1"/>
    <xf numFmtId="43" fontId="4" fillId="6" borderId="0" xfId="4" applyFont="1" applyFill="1"/>
    <xf numFmtId="0" fontId="23" fillId="3" borderId="35" xfId="0" applyFont="1" applyFill="1" applyBorder="1" applyAlignment="1">
      <alignment horizontal="center" vertical="center"/>
    </xf>
    <xf numFmtId="0" fontId="23" fillId="3" borderId="36" xfId="0" applyFont="1" applyFill="1" applyBorder="1" applyAlignment="1">
      <alignment horizontal="center" vertical="center"/>
    </xf>
    <xf numFmtId="0" fontId="23" fillId="3" borderId="37" xfId="0" applyFont="1" applyFill="1" applyBorder="1" applyAlignment="1">
      <alignment horizontal="center" vertical="center"/>
    </xf>
    <xf numFmtId="0" fontId="20" fillId="6" borderId="23" xfId="0" applyFont="1" applyFill="1" applyBorder="1"/>
    <xf numFmtId="0" fontId="20" fillId="6" borderId="24" xfId="0" applyFont="1" applyFill="1" applyBorder="1"/>
    <xf numFmtId="0" fontId="20" fillId="6" borderId="26" xfId="0" applyFont="1" applyFill="1" applyBorder="1"/>
    <xf numFmtId="0" fontId="2" fillId="6" borderId="0" xfId="0" applyFont="1" applyFill="1" applyBorder="1" applyAlignment="1">
      <alignment wrapText="1"/>
    </xf>
    <xf numFmtId="0" fontId="2" fillId="6" borderId="0" xfId="0" applyFont="1" applyFill="1" applyBorder="1"/>
    <xf numFmtId="0" fontId="2" fillId="6" borderId="0" xfId="0" applyFont="1" applyFill="1" applyAlignment="1">
      <alignment wrapText="1"/>
    </xf>
    <xf numFmtId="0" fontId="20" fillId="6" borderId="0" xfId="0" applyFont="1" applyFill="1" applyBorder="1"/>
    <xf numFmtId="0" fontId="20" fillId="6" borderId="39" xfId="0" applyFont="1" applyFill="1" applyBorder="1"/>
    <xf numFmtId="0" fontId="3" fillId="6" borderId="30" xfId="0" applyFont="1" applyFill="1" applyBorder="1"/>
    <xf numFmtId="0" fontId="3" fillId="6" borderId="0" xfId="0" applyFont="1" applyFill="1" applyBorder="1" applyAlignment="1">
      <alignment wrapText="1"/>
    </xf>
    <xf numFmtId="0" fontId="2" fillId="6" borderId="22" xfId="0" applyFont="1" applyFill="1" applyBorder="1"/>
    <xf numFmtId="0" fontId="2" fillId="6" borderId="23" xfId="0" applyFont="1" applyFill="1" applyBorder="1"/>
    <xf numFmtId="0" fontId="2" fillId="6" borderId="25" xfId="0" applyFont="1" applyFill="1" applyBorder="1"/>
    <xf numFmtId="43" fontId="2" fillId="6" borderId="38" xfId="1" applyFont="1" applyFill="1" applyBorder="1"/>
    <xf numFmtId="43" fontId="2" fillId="6" borderId="26" xfId="1" applyFont="1" applyFill="1" applyBorder="1"/>
    <xf numFmtId="43" fontId="2" fillId="6" borderId="27" xfId="1" applyFont="1" applyFill="1" applyBorder="1"/>
    <xf numFmtId="0" fontId="2" fillId="6" borderId="38" xfId="0" applyFont="1" applyFill="1" applyBorder="1"/>
    <xf numFmtId="0" fontId="2" fillId="6" borderId="26" xfId="0" applyFont="1" applyFill="1" applyBorder="1"/>
    <xf numFmtId="0" fontId="2" fillId="6" borderId="27" xfId="0" applyFont="1" applyFill="1" applyBorder="1"/>
    <xf numFmtId="0" fontId="22" fillId="7" borderId="26" xfId="3" applyFont="1" applyFill="1" applyBorder="1" applyAlignment="1"/>
    <xf numFmtId="0" fontId="22" fillId="7" borderId="0" xfId="3" applyFont="1" applyFill="1" applyBorder="1" applyAlignment="1"/>
    <xf numFmtId="0" fontId="22" fillId="7" borderId="27" xfId="3" applyFont="1" applyFill="1" applyBorder="1" applyAlignment="1"/>
    <xf numFmtId="0" fontId="22" fillId="7" borderId="28" xfId="3" applyFont="1" applyFill="1" applyBorder="1" applyAlignment="1"/>
    <xf numFmtId="0" fontId="22" fillId="7" borderId="29" xfId="3" applyFont="1" applyFill="1" applyBorder="1" applyAlignment="1"/>
    <xf numFmtId="0" fontId="22" fillId="7" borderId="21" xfId="3" applyFont="1" applyFill="1" applyBorder="1" applyAlignment="1"/>
    <xf numFmtId="1" fontId="7" fillId="0" borderId="40" xfId="3" applyNumberFormat="1" applyFont="1" applyFill="1" applyBorder="1" applyAlignment="1">
      <alignment horizontal="center" vertical="center" wrapText="1"/>
    </xf>
    <xf numFmtId="0" fontId="7" fillId="0" borderId="38" xfId="3" applyFont="1" applyFill="1" applyBorder="1" applyAlignment="1">
      <alignment vertical="center" wrapText="1"/>
    </xf>
    <xf numFmtId="43" fontId="5" fillId="0" borderId="38" xfId="4" applyFont="1" applyFill="1" applyBorder="1" applyAlignment="1">
      <alignment vertical="center"/>
    </xf>
    <xf numFmtId="43" fontId="2" fillId="6" borderId="1" xfId="0" applyNumberFormat="1" applyFont="1" applyFill="1" applyBorder="1"/>
    <xf numFmtId="49" fontId="7" fillId="0" borderId="41" xfId="3" applyNumberFormat="1" applyFont="1" applyFill="1" applyBorder="1" applyAlignment="1">
      <alignment horizontal="center" vertical="center" wrapText="1"/>
    </xf>
    <xf numFmtId="0" fontId="5" fillId="0" borderId="22" xfId="3" applyFont="1" applyFill="1" applyBorder="1" applyAlignment="1">
      <alignment horizontal="left" vertical="center" wrapText="1"/>
    </xf>
    <xf numFmtId="0" fontId="7" fillId="0" borderId="15" xfId="3" applyFont="1" applyFill="1" applyBorder="1" applyAlignment="1">
      <alignment horizontal="center" vertical="center" wrapText="1"/>
    </xf>
    <xf numFmtId="0" fontId="6" fillId="0" borderId="22" xfId="3" applyFont="1" applyFill="1" applyBorder="1" applyAlignment="1">
      <alignment vertical="center" wrapText="1"/>
    </xf>
    <xf numFmtId="0" fontId="23" fillId="3" borderId="43" xfId="0" applyFont="1" applyFill="1" applyBorder="1" applyAlignment="1">
      <alignment horizontal="center" vertical="center"/>
    </xf>
    <xf numFmtId="0" fontId="23" fillId="3" borderId="44" xfId="0" applyFont="1" applyFill="1" applyBorder="1" applyAlignment="1">
      <alignment horizontal="center" vertical="center"/>
    </xf>
    <xf numFmtId="0" fontId="23" fillId="3" borderId="45" xfId="0" applyFont="1" applyFill="1" applyBorder="1" applyAlignment="1">
      <alignment horizontal="center" vertical="center"/>
    </xf>
    <xf numFmtId="43" fontId="5" fillId="0" borderId="0" xfId="3" applyNumberFormat="1" applyFont="1" applyAlignment="1">
      <alignment vertical="center"/>
    </xf>
    <xf numFmtId="43" fontId="20" fillId="6" borderId="0" xfId="0" applyNumberFormat="1" applyFont="1" applyFill="1"/>
    <xf numFmtId="43" fontId="5" fillId="2" borderId="0" xfId="3" applyNumberFormat="1" applyFont="1" applyFill="1" applyAlignment="1">
      <alignment vertical="center"/>
    </xf>
    <xf numFmtId="0" fontId="16" fillId="0" borderId="15" xfId="3" applyFont="1" applyFill="1" applyBorder="1" applyAlignment="1">
      <alignment vertical="center" wrapText="1"/>
    </xf>
    <xf numFmtId="43" fontId="2" fillId="6" borderId="0" xfId="1" applyFont="1" applyFill="1"/>
    <xf numFmtId="43" fontId="5" fillId="0" borderId="0" xfId="1" applyFont="1" applyFill="1"/>
    <xf numFmtId="43" fontId="20" fillId="6" borderId="0" xfId="1" applyFont="1" applyFill="1"/>
    <xf numFmtId="43" fontId="5" fillId="0" borderId="0" xfId="3" applyNumberFormat="1" applyFont="1"/>
    <xf numFmtId="44" fontId="5" fillId="0" borderId="0" xfId="3" applyNumberFormat="1" applyFont="1" applyFill="1"/>
    <xf numFmtId="43" fontId="5" fillId="0" borderId="0" xfId="1" applyFont="1"/>
    <xf numFmtId="49" fontId="5" fillId="0" borderId="0" xfId="3" applyNumberFormat="1" applyFont="1" applyAlignment="1">
      <alignment horizontal="left" vertical="center"/>
    </xf>
    <xf numFmtId="43" fontId="5" fillId="8" borderId="1" xfId="4" applyFont="1" applyFill="1" applyBorder="1" applyAlignment="1">
      <alignment vertical="center"/>
    </xf>
    <xf numFmtId="0" fontId="7" fillId="0" borderId="0" xfId="3" applyFont="1" applyAlignment="1">
      <alignment vertical="center"/>
    </xf>
    <xf numFmtId="0" fontId="24" fillId="0" borderId="0" xfId="3" applyFont="1" applyFill="1" applyBorder="1"/>
    <xf numFmtId="0" fontId="24" fillId="0" borderId="0" xfId="3" applyFont="1" applyFill="1" applyBorder="1" applyAlignment="1">
      <alignment horizontal="center"/>
    </xf>
    <xf numFmtId="0" fontId="24" fillId="0" borderId="0" xfId="3" applyFont="1" applyFill="1" applyBorder="1" applyAlignment="1"/>
    <xf numFmtId="0" fontId="25" fillId="0" borderId="0" xfId="3" applyFont="1" applyFill="1" applyBorder="1"/>
    <xf numFmtId="0" fontId="24" fillId="0" borderId="0" xfId="3" applyFont="1" applyBorder="1"/>
    <xf numFmtId="0" fontId="24" fillId="0" borderId="0" xfId="3" applyFont="1" applyBorder="1" applyAlignment="1">
      <alignment horizontal="center"/>
    </xf>
    <xf numFmtId="0" fontId="26" fillId="0" borderId="0" xfId="3" applyFont="1" applyBorder="1"/>
    <xf numFmtId="0" fontId="26" fillId="0" borderId="0" xfId="3" applyFont="1" applyFill="1" applyBorder="1"/>
    <xf numFmtId="0" fontId="26" fillId="0" borderId="0" xfId="3" applyFont="1" applyFill="1" applyBorder="1" applyAlignment="1">
      <alignment horizontal="center"/>
    </xf>
    <xf numFmtId="0" fontId="26" fillId="0" borderId="0" xfId="3" applyFont="1" applyFill="1" applyBorder="1" applyAlignment="1"/>
    <xf numFmtId="43" fontId="24" fillId="0" borderId="0" xfId="4" applyFont="1" applyFill="1" applyBorder="1"/>
    <xf numFmtId="0" fontId="26" fillId="0" borderId="0" xfId="3" applyFont="1" applyBorder="1" applyAlignment="1">
      <alignment horizontal="center"/>
    </xf>
    <xf numFmtId="43" fontId="25" fillId="0" borderId="0" xfId="4" applyFont="1" applyFill="1" applyBorder="1"/>
    <xf numFmtId="0" fontId="23" fillId="3" borderId="34" xfId="0" applyFont="1" applyFill="1" applyBorder="1" applyAlignment="1">
      <alignment horizontal="center" vertical="center"/>
    </xf>
    <xf numFmtId="0" fontId="21" fillId="7" borderId="23" xfId="3" applyFont="1" applyFill="1" applyBorder="1" applyAlignment="1">
      <alignment horizontal="center"/>
    </xf>
    <xf numFmtId="0" fontId="21" fillId="7" borderId="24" xfId="3" applyFont="1" applyFill="1" applyBorder="1" applyAlignment="1">
      <alignment horizontal="center"/>
    </xf>
    <xf numFmtId="0" fontId="21" fillId="7" borderId="25" xfId="3" applyFont="1" applyFill="1" applyBorder="1" applyAlignment="1">
      <alignment horizontal="center"/>
    </xf>
    <xf numFmtId="0" fontId="21" fillId="7" borderId="26" xfId="3" applyFont="1" applyFill="1" applyBorder="1" applyAlignment="1">
      <alignment horizontal="center"/>
    </xf>
    <xf numFmtId="0" fontId="21" fillId="7" borderId="0" xfId="3" applyFont="1" applyFill="1" applyBorder="1" applyAlignment="1">
      <alignment horizontal="center"/>
    </xf>
    <xf numFmtId="0" fontId="21" fillId="7" borderId="27" xfId="3" applyFont="1" applyFill="1" applyBorder="1" applyAlignment="1">
      <alignment horizontal="center"/>
    </xf>
    <xf numFmtId="0" fontId="23" fillId="3" borderId="23" xfId="0" applyFont="1" applyFill="1" applyBorder="1" applyAlignment="1">
      <alignment horizontal="center" vertical="center"/>
    </xf>
    <xf numFmtId="0" fontId="23" fillId="3" borderId="25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/>
    </xf>
    <xf numFmtId="0" fontId="23" fillId="3" borderId="27" xfId="0" applyFont="1" applyFill="1" applyBorder="1" applyAlignment="1">
      <alignment horizontal="center" vertical="center"/>
    </xf>
    <xf numFmtId="0" fontId="23" fillId="3" borderId="28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/>
    </xf>
    <xf numFmtId="0" fontId="23" fillId="3" borderId="30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23" fillId="3" borderId="32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/>
    </xf>
    <xf numFmtId="0" fontId="23" fillId="3" borderId="34" xfId="0" applyFont="1" applyFill="1" applyBorder="1" applyAlignment="1">
      <alignment horizontal="center" vertical="center" wrapText="1"/>
    </xf>
    <xf numFmtId="0" fontId="6" fillId="4" borderId="3" xfId="3" applyFont="1" applyFill="1" applyBorder="1" applyAlignment="1">
      <alignment horizontal="center"/>
    </xf>
    <xf numFmtId="0" fontId="6" fillId="4" borderId="4" xfId="3" applyFont="1" applyFill="1" applyBorder="1" applyAlignment="1">
      <alignment horizontal="center"/>
    </xf>
    <xf numFmtId="0" fontId="6" fillId="4" borderId="5" xfId="3" applyFont="1" applyFill="1" applyBorder="1" applyAlignment="1">
      <alignment horizontal="center"/>
    </xf>
    <xf numFmtId="0" fontId="6" fillId="4" borderId="6" xfId="3" applyFont="1" applyFill="1" applyBorder="1" applyAlignment="1">
      <alignment horizontal="center"/>
    </xf>
    <xf numFmtId="0" fontId="6" fillId="4" borderId="0" xfId="3" applyFont="1" applyFill="1" applyBorder="1" applyAlignment="1">
      <alignment horizontal="center"/>
    </xf>
    <xf numFmtId="0" fontId="6" fillId="4" borderId="7" xfId="3" applyFont="1" applyFill="1" applyBorder="1" applyAlignment="1">
      <alignment horizontal="center"/>
    </xf>
    <xf numFmtId="0" fontId="6" fillId="4" borderId="8" xfId="3" applyFont="1" applyFill="1" applyBorder="1" applyAlignment="1">
      <alignment horizontal="center"/>
    </xf>
    <xf numFmtId="0" fontId="6" fillId="4" borderId="9" xfId="3" applyFont="1" applyFill="1" applyBorder="1" applyAlignment="1">
      <alignment horizontal="center"/>
    </xf>
    <xf numFmtId="0" fontId="6" fillId="4" borderId="10" xfId="3" applyFont="1" applyFill="1" applyBorder="1" applyAlignment="1">
      <alignment horizontal="center"/>
    </xf>
    <xf numFmtId="0" fontId="7" fillId="0" borderId="42" xfId="3" applyFont="1" applyFill="1" applyBorder="1" applyAlignment="1">
      <alignment horizontal="left" vertical="center" wrapText="1"/>
    </xf>
    <xf numFmtId="0" fontId="7" fillId="0" borderId="31" xfId="3" applyFont="1" applyFill="1" applyBorder="1" applyAlignment="1">
      <alignment horizontal="left" vertical="center" wrapText="1"/>
    </xf>
    <xf numFmtId="0" fontId="7" fillId="0" borderId="42" xfId="3" applyFont="1" applyFill="1" applyBorder="1" applyAlignment="1">
      <alignment vertical="center" wrapText="1"/>
    </xf>
    <xf numFmtId="0" fontId="7" fillId="0" borderId="31" xfId="3" applyFont="1" applyFill="1" applyBorder="1" applyAlignment="1">
      <alignment vertical="center" wrapText="1"/>
    </xf>
    <xf numFmtId="0" fontId="7" fillId="0" borderId="11" xfId="3" applyFont="1" applyFill="1" applyBorder="1" applyAlignment="1">
      <alignment horizontal="left" vertical="center" wrapText="1"/>
    </xf>
    <xf numFmtId="0" fontId="7" fillId="0" borderId="12" xfId="3" applyFont="1" applyFill="1" applyBorder="1" applyAlignment="1">
      <alignment horizontal="left" vertical="center" wrapText="1"/>
    </xf>
    <xf numFmtId="0" fontId="16" fillId="0" borderId="11" xfId="3" applyFont="1" applyFill="1" applyBorder="1" applyAlignment="1">
      <alignment horizontal="left" vertical="center" wrapText="1"/>
    </xf>
    <xf numFmtId="0" fontId="16" fillId="0" borderId="12" xfId="3" applyFont="1" applyFill="1" applyBorder="1" applyAlignment="1">
      <alignment horizontal="left" vertical="center" wrapText="1"/>
    </xf>
    <xf numFmtId="0" fontId="16" fillId="0" borderId="42" xfId="3" applyFont="1" applyFill="1" applyBorder="1" applyAlignment="1">
      <alignment horizontal="left" vertical="center" wrapText="1"/>
    </xf>
    <xf numFmtId="0" fontId="16" fillId="0" borderId="31" xfId="3" applyFont="1" applyFill="1" applyBorder="1" applyAlignment="1">
      <alignment horizontal="left" vertical="center" wrapText="1"/>
    </xf>
  </cellXfs>
  <cellStyles count="332">
    <cellStyle name="Euro" xfId="5"/>
    <cellStyle name="Euro 10" xfId="6"/>
    <cellStyle name="Euro 11" xfId="7"/>
    <cellStyle name="Euro 12" xfId="8"/>
    <cellStyle name="Euro 13" xfId="9"/>
    <cellStyle name="Euro 14" xfId="10"/>
    <cellStyle name="Euro 15" xfId="11"/>
    <cellStyle name="Euro 16" xfId="12"/>
    <cellStyle name="Euro 17" xfId="13"/>
    <cellStyle name="Euro 18" xfId="14"/>
    <cellStyle name="Euro 19" xfId="15"/>
    <cellStyle name="Euro 2" xfId="16"/>
    <cellStyle name="Euro 20" xfId="17"/>
    <cellStyle name="Euro 21" xfId="18"/>
    <cellStyle name="Euro 22" xfId="19"/>
    <cellStyle name="Euro 23" xfId="20"/>
    <cellStyle name="Euro 3" xfId="21"/>
    <cellStyle name="Euro 4" xfId="22"/>
    <cellStyle name="Euro 5" xfId="23"/>
    <cellStyle name="Euro 6" xfId="24"/>
    <cellStyle name="Euro 7" xfId="25"/>
    <cellStyle name="Euro 8" xfId="26"/>
    <cellStyle name="Euro 9" xfId="27"/>
    <cellStyle name="Hipervínculo 2" xfId="28"/>
    <cellStyle name="Hipervínculo 3" xfId="29"/>
    <cellStyle name="Hipervínculo 4" xfId="30"/>
    <cellStyle name="Millares" xfId="1" builtinId="3"/>
    <cellStyle name="Millares 10" xfId="31"/>
    <cellStyle name="Millares 10 2" xfId="32"/>
    <cellStyle name="Millares 10 3" xfId="33"/>
    <cellStyle name="Millares 10 4" xfId="34"/>
    <cellStyle name="Millares 10 5" xfId="35"/>
    <cellStyle name="Millares 11" xfId="36"/>
    <cellStyle name="Millares 11 2" xfId="37"/>
    <cellStyle name="Millares 11 3" xfId="38"/>
    <cellStyle name="Millares 11 4" xfId="39"/>
    <cellStyle name="Millares 11 5" xfId="40"/>
    <cellStyle name="Millares 12" xfId="41"/>
    <cellStyle name="Millares 12 2" xfId="42"/>
    <cellStyle name="Millares 12 3" xfId="43"/>
    <cellStyle name="Millares 12 4" xfId="44"/>
    <cellStyle name="Millares 12 5" xfId="45"/>
    <cellStyle name="Millares 13" xfId="46"/>
    <cellStyle name="Millares 13 2" xfId="47"/>
    <cellStyle name="Millares 13 3" xfId="48"/>
    <cellStyle name="Millares 13 4" xfId="49"/>
    <cellStyle name="Millares 13 5" xfId="50"/>
    <cellStyle name="Millares 14" xfId="51"/>
    <cellStyle name="Millares 14 2" xfId="52"/>
    <cellStyle name="Millares 14 3" xfId="53"/>
    <cellStyle name="Millares 14 4" xfId="54"/>
    <cellStyle name="Millares 14 5" xfId="55"/>
    <cellStyle name="Millares 15" xfId="56"/>
    <cellStyle name="Millares 15 2" xfId="57"/>
    <cellStyle name="Millares 15 3" xfId="58"/>
    <cellStyle name="Millares 15 4" xfId="59"/>
    <cellStyle name="Millares 15 5" xfId="60"/>
    <cellStyle name="Millares 16" xfId="61"/>
    <cellStyle name="Millares 16 2" xfId="62"/>
    <cellStyle name="Millares 16 3" xfId="63"/>
    <cellStyle name="Millares 16 4" xfId="64"/>
    <cellStyle name="Millares 16 5" xfId="65"/>
    <cellStyle name="Millares 17" xfId="66"/>
    <cellStyle name="Millares 17 2" xfId="67"/>
    <cellStyle name="Millares 17 3" xfId="68"/>
    <cellStyle name="Millares 17 4" xfId="69"/>
    <cellStyle name="Millares 17 5" xfId="70"/>
    <cellStyle name="Millares 18" xfId="71"/>
    <cellStyle name="Millares 18 2" xfId="72"/>
    <cellStyle name="Millares 18 3" xfId="73"/>
    <cellStyle name="Millares 18 4" xfId="74"/>
    <cellStyle name="Millares 18 5" xfId="75"/>
    <cellStyle name="Millares 19" xfId="76"/>
    <cellStyle name="Millares 19 2" xfId="77"/>
    <cellStyle name="Millares 19 3" xfId="78"/>
    <cellStyle name="Millares 19 4" xfId="79"/>
    <cellStyle name="Millares 19 5" xfId="80"/>
    <cellStyle name="Millares 2" xfId="4"/>
    <cellStyle name="Millares 2 2" xfId="81"/>
    <cellStyle name="Millares 2 2 2" xfId="82"/>
    <cellStyle name="Millares 2 3" xfId="83"/>
    <cellStyle name="Millares 2 4" xfId="84"/>
    <cellStyle name="Millares 2 5" xfId="85"/>
    <cellStyle name="Millares 20" xfId="86"/>
    <cellStyle name="Millares 20 2" xfId="87"/>
    <cellStyle name="Millares 20 2 2" xfId="88"/>
    <cellStyle name="Millares 20 2 3" xfId="89"/>
    <cellStyle name="Millares 20 2 4" xfId="90"/>
    <cellStyle name="Millares 20 3" xfId="91"/>
    <cellStyle name="Millares 20 4" xfId="92"/>
    <cellStyle name="Millares 21" xfId="93"/>
    <cellStyle name="Millares 24" xfId="94"/>
    <cellStyle name="Millares 25" xfId="95"/>
    <cellStyle name="Millares 26" xfId="96"/>
    <cellStyle name="Millares 28" xfId="97"/>
    <cellStyle name="Millares 29" xfId="98"/>
    <cellStyle name="Millares 3" xfId="99"/>
    <cellStyle name="Millares 3 2" xfId="100"/>
    <cellStyle name="Millares 3 3" xfId="101"/>
    <cellStyle name="Millares 3 4" xfId="102"/>
    <cellStyle name="Millares 3 5" xfId="103"/>
    <cellStyle name="Millares 30" xfId="104"/>
    <cellStyle name="Millares 31" xfId="105"/>
    <cellStyle name="Millares 32" xfId="106"/>
    <cellStyle name="Millares 33" xfId="107"/>
    <cellStyle name="Millares 34" xfId="108"/>
    <cellStyle name="Millares 35" xfId="109"/>
    <cellStyle name="Millares 36" xfId="110"/>
    <cellStyle name="Millares 39" xfId="111"/>
    <cellStyle name="Millares 4" xfId="112"/>
    <cellStyle name="Millares 4 10" xfId="113"/>
    <cellStyle name="Millares 4 11" xfId="114"/>
    <cellStyle name="Millares 4 12" xfId="115"/>
    <cellStyle name="Millares 4 13" xfId="116"/>
    <cellStyle name="Millares 4 14" xfId="117"/>
    <cellStyle name="Millares 4 15" xfId="118"/>
    <cellStyle name="Millares 4 16" xfId="119"/>
    <cellStyle name="Millares 4 17" xfId="120"/>
    <cellStyle name="Millares 4 2" xfId="121"/>
    <cellStyle name="Millares 4 3" xfId="122"/>
    <cellStyle name="Millares 4 4" xfId="123"/>
    <cellStyle name="Millares 4 5" xfId="124"/>
    <cellStyle name="Millares 4 6" xfId="125"/>
    <cellStyle name="Millares 4 7" xfId="126"/>
    <cellStyle name="Millares 4 8" xfId="127"/>
    <cellStyle name="Millares 4 9" xfId="128"/>
    <cellStyle name="Millares 40" xfId="129"/>
    <cellStyle name="Millares 5" xfId="130"/>
    <cellStyle name="Millares 6" xfId="131"/>
    <cellStyle name="Millares 6 10" xfId="132"/>
    <cellStyle name="Millares 6 11" xfId="133"/>
    <cellStyle name="Millares 6 12" xfId="134"/>
    <cellStyle name="Millares 6 13" xfId="135"/>
    <cellStyle name="Millares 6 14" xfId="136"/>
    <cellStyle name="Millares 6 15" xfId="137"/>
    <cellStyle name="Millares 6 16" xfId="138"/>
    <cellStyle name="Millares 6 2" xfId="139"/>
    <cellStyle name="Millares 6 3" xfId="140"/>
    <cellStyle name="Millares 6 4" xfId="141"/>
    <cellStyle name="Millares 6 5" xfId="142"/>
    <cellStyle name="Millares 6 6" xfId="143"/>
    <cellStyle name="Millares 6 7" xfId="144"/>
    <cellStyle name="Millares 6 8" xfId="145"/>
    <cellStyle name="Millares 6 9" xfId="146"/>
    <cellStyle name="Millares 7" xfId="147"/>
    <cellStyle name="Millares 7 10" xfId="148"/>
    <cellStyle name="Millares 7 11" xfId="149"/>
    <cellStyle name="Millares 7 12" xfId="150"/>
    <cellStyle name="Millares 7 13" xfId="151"/>
    <cellStyle name="Millares 7 14" xfId="152"/>
    <cellStyle name="Millares 7 15" xfId="153"/>
    <cellStyle name="Millares 7 16" xfId="154"/>
    <cellStyle name="Millares 7 17" xfId="155"/>
    <cellStyle name="Millares 7 2" xfId="156"/>
    <cellStyle name="Millares 7 3" xfId="157"/>
    <cellStyle name="Millares 7 4" xfId="158"/>
    <cellStyle name="Millares 7 5" xfId="159"/>
    <cellStyle name="Millares 7 6" xfId="160"/>
    <cellStyle name="Millares 7 7" xfId="161"/>
    <cellStyle name="Millares 7 8" xfId="162"/>
    <cellStyle name="Millares 7 9" xfId="163"/>
    <cellStyle name="Millares 8" xfId="164"/>
    <cellStyle name="Millares 8 10" xfId="165"/>
    <cellStyle name="Millares 8 11" xfId="166"/>
    <cellStyle name="Millares 8 12" xfId="167"/>
    <cellStyle name="Millares 8 13" xfId="168"/>
    <cellStyle name="Millares 8 14" xfId="169"/>
    <cellStyle name="Millares 8 15" xfId="170"/>
    <cellStyle name="Millares 8 16" xfId="171"/>
    <cellStyle name="Millares 8 2" xfId="172"/>
    <cellStyle name="Millares 8 3" xfId="173"/>
    <cellStyle name="Millares 8 4" xfId="174"/>
    <cellStyle name="Millares 8 5" xfId="175"/>
    <cellStyle name="Millares 8 6" xfId="176"/>
    <cellStyle name="Millares 8 7" xfId="177"/>
    <cellStyle name="Millares 8 8" xfId="178"/>
    <cellStyle name="Millares 8 9" xfId="179"/>
    <cellStyle name="Millares 9" xfId="180"/>
    <cellStyle name="Millares 9 2" xfId="181"/>
    <cellStyle name="Millares 9 3" xfId="182"/>
    <cellStyle name="Millares 9 4" xfId="183"/>
    <cellStyle name="Millares 9 5" xfId="184"/>
    <cellStyle name="Moneda 2" xfId="185"/>
    <cellStyle name="Moneda 2 2" xfId="186"/>
    <cellStyle name="Moneda 3" xfId="187"/>
    <cellStyle name="Moneda 3 2" xfId="188"/>
    <cellStyle name="Moneda 4" xfId="189"/>
    <cellStyle name="Moneda 4 2" xfId="190"/>
    <cellStyle name="Normal" xfId="0" builtinId="0"/>
    <cellStyle name="Normal 1" xfId="191"/>
    <cellStyle name="Normal 10" xfId="331"/>
    <cellStyle name="Normal 10 10" xfId="192"/>
    <cellStyle name="Normal 10 11" xfId="193"/>
    <cellStyle name="Normal 10 12" xfId="194"/>
    <cellStyle name="Normal 10 13" xfId="195"/>
    <cellStyle name="Normal 10 14" xfId="196"/>
    <cellStyle name="Normal 10 15" xfId="197"/>
    <cellStyle name="Normal 10 16" xfId="198"/>
    <cellStyle name="Normal 10 2" xfId="199"/>
    <cellStyle name="Normal 10 3" xfId="200"/>
    <cellStyle name="Normal 10 4" xfId="201"/>
    <cellStyle name="Normal 10 5" xfId="202"/>
    <cellStyle name="Normal 10 6" xfId="203"/>
    <cellStyle name="Normal 10 7" xfId="204"/>
    <cellStyle name="Normal 10 8" xfId="205"/>
    <cellStyle name="Normal 10 9" xfId="206"/>
    <cellStyle name="Normal 11 2" xfId="207"/>
    <cellStyle name="Normal 11 3" xfId="208"/>
    <cellStyle name="Normal 11 4" xfId="209"/>
    <cellStyle name="Normal 11 5" xfId="210"/>
    <cellStyle name="Normal 12 2" xfId="211"/>
    <cellStyle name="Normal 12 3" xfId="212"/>
    <cellStyle name="Normal 12 4" xfId="213"/>
    <cellStyle name="Normal 12 5" xfId="214"/>
    <cellStyle name="Normal 13 2" xfId="215"/>
    <cellStyle name="Normal 13 3" xfId="216"/>
    <cellStyle name="Normal 13 4" xfId="217"/>
    <cellStyle name="Normal 13 5" xfId="218"/>
    <cellStyle name="Normal 14 2" xfId="219"/>
    <cellStyle name="Normal 14 3" xfId="220"/>
    <cellStyle name="Normal 14 4" xfId="221"/>
    <cellStyle name="Normal 14 5" xfId="222"/>
    <cellStyle name="Normal 15 2" xfId="223"/>
    <cellStyle name="Normal 15 3" xfId="224"/>
    <cellStyle name="Normal 15 4" xfId="225"/>
    <cellStyle name="Normal 15 5" xfId="226"/>
    <cellStyle name="Normal 16 2" xfId="227"/>
    <cellStyle name="Normal 16 3" xfId="228"/>
    <cellStyle name="Normal 16 4" xfId="229"/>
    <cellStyle name="Normal 16 5" xfId="230"/>
    <cellStyle name="Normal 17 2" xfId="231"/>
    <cellStyle name="Normal 17 3" xfId="232"/>
    <cellStyle name="Normal 17 4" xfId="233"/>
    <cellStyle name="Normal 17 5" xfId="234"/>
    <cellStyle name="Normal 18 2" xfId="235"/>
    <cellStyle name="Normal 18 3" xfId="236"/>
    <cellStyle name="Normal 18 4" xfId="237"/>
    <cellStyle name="Normal 18 5" xfId="238"/>
    <cellStyle name="Normal 19 2" xfId="239"/>
    <cellStyle name="Normal 19 3" xfId="240"/>
    <cellStyle name="Normal 19 4" xfId="241"/>
    <cellStyle name="Normal 19 5" xfId="242"/>
    <cellStyle name="Normal 2" xfId="3"/>
    <cellStyle name="Normal 2 2" xfId="243"/>
    <cellStyle name="Normal 2 2 2" xfId="244"/>
    <cellStyle name="Normal 2 3" xfId="245"/>
    <cellStyle name="Normal 2 3 2" xfId="246"/>
    <cellStyle name="Normal 2 3 3" xfId="247"/>
    <cellStyle name="Normal 2 4" xfId="248"/>
    <cellStyle name="Normal 2 5" xfId="249"/>
    <cellStyle name="Normal 2 6" xfId="250"/>
    <cellStyle name="Normal 2 7" xfId="251"/>
    <cellStyle name="Normal 2 7 2" xfId="252"/>
    <cellStyle name="Normal 2 7 2 2" xfId="253"/>
    <cellStyle name="Normal 2 8" xfId="254"/>
    <cellStyle name="Normal 2_01 PRESUPUESTO 2008 (CEDULAS)" xfId="255"/>
    <cellStyle name="Normal 20 2" xfId="256"/>
    <cellStyle name="Normal 20 3" xfId="257"/>
    <cellStyle name="Normal 20 4" xfId="258"/>
    <cellStyle name="Normal 20 5" xfId="259"/>
    <cellStyle name="Normal 21 2" xfId="260"/>
    <cellStyle name="Normal 21 3" xfId="261"/>
    <cellStyle name="Normal 21 4" xfId="262"/>
    <cellStyle name="Normal 21 5" xfId="263"/>
    <cellStyle name="Normal 3" xfId="264"/>
    <cellStyle name="Normal 3 10" xfId="265"/>
    <cellStyle name="Normal 3 11" xfId="266"/>
    <cellStyle name="Normal 3 12" xfId="267"/>
    <cellStyle name="Normal 3 13" xfId="268"/>
    <cellStyle name="Normal 3 2" xfId="269"/>
    <cellStyle name="Normal 3 3" xfId="270"/>
    <cellStyle name="Normal 3 4" xfId="271"/>
    <cellStyle name="Normal 3 5" xfId="272"/>
    <cellStyle name="Normal 3 6" xfId="273"/>
    <cellStyle name="Normal 3 7" xfId="274"/>
    <cellStyle name="Normal 3 8" xfId="275"/>
    <cellStyle name="Normal 3 9" xfId="276"/>
    <cellStyle name="Normal 37" xfId="277"/>
    <cellStyle name="Normal 4" xfId="278"/>
    <cellStyle name="Normal 4 2" xfId="279"/>
    <cellStyle name="Normal 4 2 2" xfId="280"/>
    <cellStyle name="Normal 4 3" xfId="281"/>
    <cellStyle name="Normal 5" xfId="282"/>
    <cellStyle name="Normal 5 2" xfId="283"/>
    <cellStyle name="Normal 5 3" xfId="284"/>
    <cellStyle name="Normal 5 4" xfId="285"/>
    <cellStyle name="Normal 5 5" xfId="286"/>
    <cellStyle name="Normal 6" xfId="287"/>
    <cellStyle name="Normal 6 2" xfId="288"/>
    <cellStyle name="Normal 6 3" xfId="289"/>
    <cellStyle name="Normal 6 4" xfId="290"/>
    <cellStyle name="Normal 7" xfId="291"/>
    <cellStyle name="Normal 7 2" xfId="292"/>
    <cellStyle name="Normal 8" xfId="293"/>
    <cellStyle name="Normal 8 10" xfId="294"/>
    <cellStyle name="Normal 8 11" xfId="295"/>
    <cellStyle name="Normal 8 12" xfId="296"/>
    <cellStyle name="Normal 8 13" xfId="297"/>
    <cellStyle name="Normal 8 14" xfId="298"/>
    <cellStyle name="Normal 8 15" xfId="299"/>
    <cellStyle name="Normal 8 16" xfId="300"/>
    <cellStyle name="Normal 8 2" xfId="301"/>
    <cellStyle name="Normal 8 3" xfId="302"/>
    <cellStyle name="Normal 8 4" xfId="303"/>
    <cellStyle name="Normal 8 5" xfId="304"/>
    <cellStyle name="Normal 8 6" xfId="305"/>
    <cellStyle name="Normal 8 7" xfId="306"/>
    <cellStyle name="Normal 8 8" xfId="307"/>
    <cellStyle name="Normal 8 9" xfId="308"/>
    <cellStyle name="Normal 9" xfId="2"/>
    <cellStyle name="Normal 9 10" xfId="309"/>
    <cellStyle name="Normal 9 11" xfId="310"/>
    <cellStyle name="Normal 9 12" xfId="311"/>
    <cellStyle name="Normal 9 13" xfId="312"/>
    <cellStyle name="Normal 9 14" xfId="313"/>
    <cellStyle name="Normal 9 15" xfId="314"/>
    <cellStyle name="Normal 9 16" xfId="315"/>
    <cellStyle name="Normal 9 2" xfId="316"/>
    <cellStyle name="Normal 9 3" xfId="317"/>
    <cellStyle name="Normal 9 4" xfId="318"/>
    <cellStyle name="Normal 9 5" xfId="319"/>
    <cellStyle name="Normal 9 6" xfId="320"/>
    <cellStyle name="Normal 9 7" xfId="321"/>
    <cellStyle name="Normal 9 8" xfId="322"/>
    <cellStyle name="Normal 9 9" xfId="323"/>
    <cellStyle name="Porcentual 2" xfId="324"/>
    <cellStyle name="Porcentual 2 2" xfId="325"/>
    <cellStyle name="Porcentual 3" xfId="326"/>
    <cellStyle name="Porcentual 4" xfId="327"/>
    <cellStyle name="Porcentual 5" xfId="328"/>
    <cellStyle name="Porcentual 6" xfId="329"/>
    <cellStyle name="Porcentual 7" xfId="3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647700</xdr:colOff>
      <xdr:row>1</xdr:row>
      <xdr:rowOff>161925</xdr:rowOff>
    </xdr:from>
    <xdr:to>
      <xdr:col>8</xdr:col>
      <xdr:colOff>571499</xdr:colOff>
      <xdr:row>5</xdr:row>
      <xdr:rowOff>185399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9375" y="342900"/>
          <a:ext cx="885824" cy="823574"/>
        </a:xfrm>
        <a:prstGeom prst="rect">
          <a:avLst/>
        </a:prstGeom>
      </xdr:spPr>
    </xdr:pic>
    <xdr:clientData/>
  </xdr:twoCellAnchor>
  <xdr:twoCellAnchor editAs="oneCell">
    <xdr:from>
      <xdr:col>1</xdr:col>
      <xdr:colOff>390525</xdr:colOff>
      <xdr:row>2</xdr:row>
      <xdr:rowOff>0</xdr:rowOff>
    </xdr:from>
    <xdr:to>
      <xdr:col>2</xdr:col>
      <xdr:colOff>1085850</xdr:colOff>
      <xdr:row>6</xdr:row>
      <xdr:rowOff>19050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025" y="381000"/>
          <a:ext cx="1133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845344</xdr:colOff>
      <xdr:row>1</xdr:row>
      <xdr:rowOff>71437</xdr:rowOff>
    </xdr:from>
    <xdr:to>
      <xdr:col>8</xdr:col>
      <xdr:colOff>683418</xdr:colOff>
      <xdr:row>5</xdr:row>
      <xdr:rowOff>85386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3938" y="238125"/>
          <a:ext cx="885824" cy="823574"/>
        </a:xfrm>
        <a:prstGeom prst="rect">
          <a:avLst/>
        </a:prstGeom>
      </xdr:spPr>
    </xdr:pic>
    <xdr:clientData/>
  </xdr:twoCellAnchor>
  <xdr:twoCellAnchor editAs="oneCell">
    <xdr:from>
      <xdr:col>1</xdr:col>
      <xdr:colOff>202406</xdr:colOff>
      <xdr:row>1</xdr:row>
      <xdr:rowOff>59531</xdr:rowOff>
    </xdr:from>
    <xdr:to>
      <xdr:col>2</xdr:col>
      <xdr:colOff>847725</xdr:colOff>
      <xdr:row>5</xdr:row>
      <xdr:rowOff>107156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8625" y="226219"/>
          <a:ext cx="1133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809625</xdr:colOff>
      <xdr:row>1</xdr:row>
      <xdr:rowOff>47625</xdr:rowOff>
    </xdr:from>
    <xdr:to>
      <xdr:col>8</xdr:col>
      <xdr:colOff>392906</xdr:colOff>
      <xdr:row>4</xdr:row>
      <xdr:rowOff>204206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9656" y="214313"/>
          <a:ext cx="821531" cy="763799"/>
        </a:xfrm>
        <a:prstGeom prst="rect">
          <a:avLst/>
        </a:prstGeom>
      </xdr:spPr>
    </xdr:pic>
    <xdr:clientData/>
  </xdr:twoCellAnchor>
  <xdr:twoCellAnchor editAs="oneCell">
    <xdr:from>
      <xdr:col>1</xdr:col>
      <xdr:colOff>226219</xdr:colOff>
      <xdr:row>0</xdr:row>
      <xdr:rowOff>154781</xdr:rowOff>
    </xdr:from>
    <xdr:to>
      <xdr:col>2</xdr:col>
      <xdr:colOff>1062038</xdr:colOff>
      <xdr:row>5</xdr:row>
      <xdr:rowOff>23812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8469" y="154781"/>
          <a:ext cx="1137444" cy="869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654844</xdr:colOff>
      <xdr:row>1</xdr:row>
      <xdr:rowOff>107155</xdr:rowOff>
    </xdr:from>
    <xdr:to>
      <xdr:col>8</xdr:col>
      <xdr:colOff>492918</xdr:colOff>
      <xdr:row>5</xdr:row>
      <xdr:rowOff>121104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2313" y="273843"/>
          <a:ext cx="885824" cy="823574"/>
        </a:xfrm>
        <a:prstGeom prst="rect">
          <a:avLst/>
        </a:prstGeom>
      </xdr:spPr>
    </xdr:pic>
    <xdr:clientData/>
  </xdr:twoCellAnchor>
  <xdr:twoCellAnchor editAs="oneCell">
    <xdr:from>
      <xdr:col>1</xdr:col>
      <xdr:colOff>416719</xdr:colOff>
      <xdr:row>1</xdr:row>
      <xdr:rowOff>47625</xdr:rowOff>
    </xdr:from>
    <xdr:to>
      <xdr:col>2</xdr:col>
      <xdr:colOff>1062038</xdr:colOff>
      <xdr:row>5</xdr:row>
      <xdr:rowOff>95250</xdr:rowOff>
    </xdr:to>
    <xdr:pic>
      <xdr:nvPicPr>
        <xdr:cNvPr id="3" name="2 Imagen" descr="\\Servidor\contabilidad\Quimica\SEDUC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42938" y="214313"/>
          <a:ext cx="1133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.lap/Desktop/CENTRINF/Ci2002/Ingresos/Presupuesto%20de%20Ingresos/ESTADOS%20FINANCIEROS%202000/Septiembre/CUENTA%20PUBLICA%20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poot/Mis%20documentos/Excel/EstadosFinancieros/SumariaGtosPresupuestalesyProp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oria_int\subsidio\Documents%20and%20Settings\Lchavez\Mis%20documentos\2004\Lchr%202004\PRESUPUESTO\BD\BD%20ACUERDO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olo/Mis%20documentos/1.-%20POLO/00.-%20SEFIN/e).-%20Presupuesto%202010/1.-%20POLO/00.-%20SEFIN/e).-%20Presupuesto%202010/01%20PRESUPUESTO%202010%20(CEDULAS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9\finanzas99\estr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.-%20PRESUPUESTO/2007/01.-%20BD%20MUEG%20$%2049,933,100,000%20%20GA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06.-%20JUN%20'07/06.-%20BD%20Av%20x%20Cve%20JUN%20al%2002-Jul-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olo/Mis%20documentos/1.-%20POLO/00.-%20SEFIN/e).-%20Presupuesto%202010/1.-%20POLO/10.-%20DGAI_Jose%20Luis%20Velasco%20G&#243;mez/01.-%20BD%20MUEG%20$%2049,933,100,000%20%20GAB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oncentrado"/>
      <sheetName val="DG"/>
      <sheetName val="Bon"/>
      <sheetName val="Pal"/>
      <sheetName val="Hop"/>
      <sheetName val="Pom"/>
      <sheetName val="Mig"/>
      <sheetName val="Carr"/>
      <sheetName val="Cam"/>
      <sheetName val="Tabla"/>
      <sheetName val="Hoja1"/>
      <sheetName val="Hoja1 (2)"/>
      <sheetName val="SumariaGtosPresupuestalesyPro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"/>
      <sheetName val="CATALOGO 2003"/>
      <sheetName val="FORMATO  BD ACUERDOS 2003"/>
      <sheetName val="Hoja2"/>
      <sheetName val="Hoja3"/>
    </sheetNames>
    <sheetDataSet>
      <sheetData sheetId="0" refreshError="1"/>
      <sheetData sheetId="1">
        <row r="1">
          <cell r="A1" t="str">
            <v>CAPITULO</v>
          </cell>
          <cell r="B1" t="str">
            <v>PARTIDA X OBJETO DEL GASTO</v>
          </cell>
          <cell r="C1" t="str">
            <v>DESCRI´CION OBJ GTO</v>
          </cell>
        </row>
        <row r="2">
          <cell r="A2" t="str">
            <v>1000</v>
          </cell>
          <cell r="B2">
            <v>1101</v>
          </cell>
          <cell r="C2" t="str">
            <v>Sueldo base</v>
          </cell>
        </row>
        <row r="3">
          <cell r="A3" t="str">
            <v>1000</v>
          </cell>
          <cell r="B3">
            <v>1103</v>
          </cell>
          <cell r="C3" t="str">
            <v>Sueldos Compactados</v>
          </cell>
        </row>
        <row r="4">
          <cell r="A4" t="str">
            <v>1000</v>
          </cell>
          <cell r="B4">
            <v>1104</v>
          </cell>
          <cell r="C4" t="str">
            <v>Sobresueldos</v>
          </cell>
        </row>
        <row r="5">
          <cell r="A5" t="str">
            <v>1000</v>
          </cell>
          <cell r="B5">
            <v>1105</v>
          </cell>
          <cell r="C5" t="str">
            <v>Sueldos, demás Percepciones y Gratificación Anual</v>
          </cell>
        </row>
        <row r="6">
          <cell r="A6" t="str">
            <v>1000</v>
          </cell>
          <cell r="B6">
            <v>1201</v>
          </cell>
          <cell r="C6" t="str">
            <v>Honorarios por servicios personales</v>
          </cell>
        </row>
        <row r="7">
          <cell r="A7" t="str">
            <v>1000</v>
          </cell>
          <cell r="B7">
            <v>1202</v>
          </cell>
          <cell r="C7" t="str">
            <v>Gratificados</v>
          </cell>
        </row>
        <row r="8">
          <cell r="A8" t="str">
            <v>1000</v>
          </cell>
          <cell r="B8">
            <v>1203</v>
          </cell>
          <cell r="C8" t="str">
            <v>Compensaciones a sustitutos de profesoras en estado grávido y personal docente con licencia prejubilatoria</v>
          </cell>
        </row>
        <row r="9">
          <cell r="A9" t="str">
            <v>1000</v>
          </cell>
          <cell r="B9">
            <v>1207</v>
          </cell>
          <cell r="C9" t="str">
            <v xml:space="preserve"> Honorarios por Servicios Profesionales</v>
          </cell>
        </row>
        <row r="10">
          <cell r="A10" t="str">
            <v>1000</v>
          </cell>
          <cell r="B10">
            <v>1301</v>
          </cell>
          <cell r="C10" t="str">
            <v>Prima quinquenal por años de servicios efectivos prestados</v>
          </cell>
        </row>
        <row r="11">
          <cell r="A11" t="str">
            <v>1000</v>
          </cell>
          <cell r="B11">
            <v>1302</v>
          </cell>
          <cell r="C11" t="str">
            <v>Asignación específica para personal docente</v>
          </cell>
        </row>
        <row r="12">
          <cell r="A12" t="str">
            <v>1000</v>
          </cell>
          <cell r="B12">
            <v>1303</v>
          </cell>
          <cell r="C12" t="str">
            <v>Previsión social múltiple para personal de educación y salud</v>
          </cell>
        </row>
        <row r="13">
          <cell r="A13" t="str">
            <v>1000</v>
          </cell>
          <cell r="B13">
            <v>1304</v>
          </cell>
          <cell r="C13" t="str">
            <v>Compensaciones a Directores de preescolar, primaria y secundaria; inspectores, prefectos y f.c.</v>
          </cell>
        </row>
        <row r="14">
          <cell r="A14" t="str">
            <v>1000</v>
          </cell>
          <cell r="B14">
            <v>1305</v>
          </cell>
          <cell r="C14" t="str">
            <v>Compensaciones para material didáctico</v>
          </cell>
        </row>
        <row r="15">
          <cell r="A15" t="str">
            <v>1000</v>
          </cell>
          <cell r="B15">
            <v>1306</v>
          </cell>
          <cell r="C15" t="str">
            <v>Compensaciones por titulación a nivel licenciatura T-3, MA y DO</v>
          </cell>
        </row>
        <row r="16">
          <cell r="A16" t="str">
            <v>1000</v>
          </cell>
          <cell r="B16">
            <v>1307</v>
          </cell>
          <cell r="C16" t="str">
            <v>Compensaciones adicionales</v>
          </cell>
        </row>
        <row r="17">
          <cell r="A17" t="str">
            <v>1000</v>
          </cell>
          <cell r="B17">
            <v>1309</v>
          </cell>
          <cell r="C17" t="str">
            <v>Compensaciones por nómina</v>
          </cell>
        </row>
        <row r="18">
          <cell r="A18" t="str">
            <v>1000</v>
          </cell>
          <cell r="B18">
            <v>1310</v>
          </cell>
          <cell r="C18" t="str">
            <v>Gratificaciones por nómina por servicios de seguridad</v>
          </cell>
        </row>
        <row r="19">
          <cell r="A19" t="str">
            <v>1000</v>
          </cell>
          <cell r="B19">
            <v>1311</v>
          </cell>
          <cell r="C19" t="str">
            <v>Prima vacacional y dominical</v>
          </cell>
        </row>
        <row r="20">
          <cell r="A20" t="str">
            <v>1000</v>
          </cell>
          <cell r="B20">
            <v>1312</v>
          </cell>
          <cell r="C20" t="str">
            <v>Aguinaldo</v>
          </cell>
        </row>
        <row r="21">
          <cell r="A21" t="str">
            <v>1000</v>
          </cell>
          <cell r="B21">
            <v>1315</v>
          </cell>
          <cell r="C21" t="str">
            <v>Remuneraciones por horas extraordinarias</v>
          </cell>
        </row>
        <row r="22">
          <cell r="A22" t="str">
            <v>1000</v>
          </cell>
          <cell r="B22">
            <v>1316</v>
          </cell>
          <cell r="C22" t="str">
            <v>Asignación docente</v>
          </cell>
        </row>
        <row r="23">
          <cell r="A23" t="str">
            <v>1000</v>
          </cell>
          <cell r="B23">
            <v>1317</v>
          </cell>
          <cell r="C23" t="str">
            <v>Gratificaciones</v>
          </cell>
        </row>
        <row r="24">
          <cell r="A24" t="str">
            <v>1000</v>
          </cell>
          <cell r="B24">
            <v>1318</v>
          </cell>
          <cell r="C24" t="str">
            <v>Servicios cocurriculares</v>
          </cell>
        </row>
        <row r="25">
          <cell r="A25" t="str">
            <v>1000</v>
          </cell>
          <cell r="B25">
            <v>1321</v>
          </cell>
          <cell r="C25" t="str">
            <v>Gratificaciones Genéricas</v>
          </cell>
        </row>
        <row r="26">
          <cell r="A26" t="str">
            <v>1000</v>
          </cell>
          <cell r="B26">
            <v>1322</v>
          </cell>
          <cell r="C26" t="str">
            <v>Estímulos de antigüedad</v>
          </cell>
        </row>
        <row r="27">
          <cell r="A27" t="str">
            <v>1000</v>
          </cell>
          <cell r="B27">
            <v>1323</v>
          </cell>
          <cell r="C27" t="str">
            <v>Homologación</v>
          </cell>
        </row>
        <row r="28">
          <cell r="A28" t="str">
            <v>1000</v>
          </cell>
          <cell r="B28">
            <v>1324</v>
          </cell>
          <cell r="C28" t="str">
            <v>Ayuda para actividades de organización y supervisión</v>
          </cell>
        </row>
        <row r="29">
          <cell r="A29" t="str">
            <v>1000</v>
          </cell>
          <cell r="B29">
            <v>1325</v>
          </cell>
          <cell r="C29" t="str">
            <v>Estímulo por el día del Servidor Público</v>
          </cell>
        </row>
        <row r="30">
          <cell r="A30" t="str">
            <v>1000</v>
          </cell>
          <cell r="B30">
            <v>1401</v>
          </cell>
          <cell r="C30" t="str">
            <v>Cuotas a pensiones</v>
          </cell>
        </row>
        <row r="31">
          <cell r="A31" t="str">
            <v>1000</v>
          </cell>
          <cell r="B31">
            <v>1402</v>
          </cell>
          <cell r="C31" t="str">
            <v>Cuotas para la vivienda</v>
          </cell>
        </row>
        <row r="32">
          <cell r="A32" t="str">
            <v>1000</v>
          </cell>
          <cell r="B32">
            <v>1404</v>
          </cell>
          <cell r="C32" t="str">
            <v>Cuotas al IMSS por enfermedades y maternidad</v>
          </cell>
        </row>
        <row r="33">
          <cell r="A33" t="str">
            <v>1000</v>
          </cell>
          <cell r="B33">
            <v>1405</v>
          </cell>
          <cell r="C33" t="str">
            <v>Cuotas para el sistema de ahorro para el retiro (SAR)</v>
          </cell>
        </row>
        <row r="34">
          <cell r="A34" t="str">
            <v>1000</v>
          </cell>
          <cell r="B34">
            <v>1501</v>
          </cell>
          <cell r="C34" t="str">
            <v>Fondo de retiro</v>
          </cell>
        </row>
        <row r="35">
          <cell r="A35" t="str">
            <v>1000</v>
          </cell>
          <cell r="B35">
            <v>1502</v>
          </cell>
          <cell r="C35" t="str">
            <v>Estímulos al personal</v>
          </cell>
        </row>
        <row r="36">
          <cell r="A36" t="str">
            <v>1000</v>
          </cell>
          <cell r="B36">
            <v>1503</v>
          </cell>
          <cell r="C36" t="str">
            <v>Indemnizaciones por accidente en el trabajo</v>
          </cell>
        </row>
        <row r="37">
          <cell r="A37" t="str">
            <v>1000</v>
          </cell>
          <cell r="B37">
            <v>1601</v>
          </cell>
          <cell r="C37" t="str">
            <v>Ayuda para despensa</v>
          </cell>
        </row>
        <row r="38">
          <cell r="A38" t="str">
            <v>1000</v>
          </cell>
          <cell r="B38">
            <v>1602</v>
          </cell>
          <cell r="C38" t="str">
            <v>Ayuda para pasajes</v>
          </cell>
        </row>
        <row r="39">
          <cell r="A39" t="str">
            <v>1000</v>
          </cell>
          <cell r="B39">
            <v>1603</v>
          </cell>
          <cell r="C39" t="str">
            <v>Otras Ayudas</v>
          </cell>
        </row>
        <row r="40">
          <cell r="A40" t="str">
            <v>1000</v>
          </cell>
          <cell r="B40">
            <v>1604</v>
          </cell>
          <cell r="C40" t="str">
            <v>Ayuda para actividades de esparcimiento</v>
          </cell>
        </row>
        <row r="41">
          <cell r="A41" t="str">
            <v>1000</v>
          </cell>
          <cell r="B41">
            <v>1801</v>
          </cell>
          <cell r="C41" t="str">
            <v>Impacto al salario en el transcurso del año</v>
          </cell>
        </row>
        <row r="42">
          <cell r="A42" t="str">
            <v>1000</v>
          </cell>
          <cell r="B42">
            <v>1802</v>
          </cell>
          <cell r="C42" t="str">
            <v>Otras medidas de carácter laboral y económicas (Crédito al salario)</v>
          </cell>
        </row>
        <row r="43">
          <cell r="A43" t="str">
            <v>1000</v>
          </cell>
          <cell r="B43">
            <v>1901</v>
          </cell>
          <cell r="C43" t="str">
            <v>Salarios, gratificación anual y otras percepciones y retribuciones por seguridad social</v>
          </cell>
        </row>
        <row r="44">
          <cell r="A44" t="str">
            <v>2000</v>
          </cell>
          <cell r="B44">
            <v>2101</v>
          </cell>
          <cell r="C44" t="str">
            <v>Material de oficina</v>
          </cell>
        </row>
        <row r="45">
          <cell r="A45" t="str">
            <v>2000</v>
          </cell>
          <cell r="B45">
            <v>2102</v>
          </cell>
          <cell r="C45" t="str">
            <v>Material de limpieza</v>
          </cell>
        </row>
        <row r="46">
          <cell r="A46" t="str">
            <v>2000</v>
          </cell>
          <cell r="B46">
            <v>2103</v>
          </cell>
          <cell r="C46" t="str">
            <v xml:space="preserve">Material didáctico </v>
          </cell>
        </row>
        <row r="47">
          <cell r="A47" t="str">
            <v>2000</v>
          </cell>
          <cell r="B47">
            <v>2104</v>
          </cell>
          <cell r="C47" t="str">
            <v>Material estadístico y geográfico</v>
          </cell>
        </row>
        <row r="48">
          <cell r="A48" t="str">
            <v>2000</v>
          </cell>
          <cell r="B48">
            <v>2105</v>
          </cell>
          <cell r="C48" t="str">
            <v xml:space="preserve">Materiales y útiles de impresión y reproducción                        </v>
          </cell>
        </row>
        <row r="49">
          <cell r="A49" t="str">
            <v>2000</v>
          </cell>
          <cell r="B49">
            <v>2106</v>
          </cell>
          <cell r="C49" t="str">
            <v>Accesorios, materiales y útiles de equipo de cómputo electrónico</v>
          </cell>
        </row>
        <row r="50">
          <cell r="A50" t="str">
            <v>2000</v>
          </cell>
          <cell r="B50">
            <v>2201</v>
          </cell>
          <cell r="C50" t="str">
            <v>Alimentación para servidores públicos estatales</v>
          </cell>
        </row>
        <row r="51">
          <cell r="A51" t="str">
            <v>2000</v>
          </cell>
          <cell r="B51">
            <v>2202</v>
          </cell>
          <cell r="C51" t="str">
            <v>Alimentación para internos</v>
          </cell>
        </row>
        <row r="52">
          <cell r="A52" t="str">
            <v>2000</v>
          </cell>
          <cell r="B52">
            <v>2203</v>
          </cell>
          <cell r="C52" t="str">
            <v>Alimentación de animales</v>
          </cell>
        </row>
        <row r="53">
          <cell r="A53" t="str">
            <v>2000</v>
          </cell>
          <cell r="B53">
            <v>2204</v>
          </cell>
          <cell r="C53" t="str">
            <v>Utensilios para el servicio de alimentación</v>
          </cell>
        </row>
        <row r="54">
          <cell r="A54" t="str">
            <v>2000</v>
          </cell>
          <cell r="B54">
            <v>2301</v>
          </cell>
          <cell r="C54" t="str">
            <v>Materias primas</v>
          </cell>
        </row>
        <row r="55">
          <cell r="A55" t="str">
            <v>2000</v>
          </cell>
          <cell r="B55">
            <v>2302</v>
          </cell>
          <cell r="C55" t="str">
            <v>Refacciones, accesorios y herramientas menores</v>
          </cell>
        </row>
        <row r="56">
          <cell r="A56" t="str">
            <v>2000</v>
          </cell>
          <cell r="B56">
            <v>2401</v>
          </cell>
          <cell r="C56" t="str">
            <v>Materiales de construcción  y de reparación</v>
          </cell>
        </row>
        <row r="57">
          <cell r="A57" t="str">
            <v>2000</v>
          </cell>
          <cell r="B57">
            <v>2402</v>
          </cell>
          <cell r="C57" t="str">
            <v>Estructuras y manufacturas</v>
          </cell>
        </row>
        <row r="58">
          <cell r="A58" t="str">
            <v>2000</v>
          </cell>
          <cell r="B58">
            <v>2403</v>
          </cell>
          <cell r="C58" t="str">
            <v>Materiales complementarios</v>
          </cell>
        </row>
        <row r="59">
          <cell r="A59" t="str">
            <v>2000</v>
          </cell>
          <cell r="B59">
            <v>2404</v>
          </cell>
          <cell r="C59" t="str">
            <v>Material eléctrico</v>
          </cell>
        </row>
        <row r="60">
          <cell r="A60" t="str">
            <v>2000</v>
          </cell>
          <cell r="B60">
            <v>2501</v>
          </cell>
          <cell r="C60" t="str">
            <v>Sustancias químicas</v>
          </cell>
        </row>
        <row r="61">
          <cell r="A61" t="str">
            <v>2000</v>
          </cell>
          <cell r="B61">
            <v>2502</v>
          </cell>
          <cell r="C61" t="str">
            <v xml:space="preserve">Plaguicidas, abonos y fertilizantes </v>
          </cell>
        </row>
        <row r="62">
          <cell r="A62" t="str">
            <v>2000</v>
          </cell>
          <cell r="B62">
            <v>2503</v>
          </cell>
          <cell r="C62" t="str">
            <v>Medicinas y productos farmacéuticos</v>
          </cell>
        </row>
        <row r="63">
          <cell r="A63" t="str">
            <v>2000</v>
          </cell>
          <cell r="B63">
            <v>2506</v>
          </cell>
          <cell r="C63" t="str">
            <v xml:space="preserve">Materiales y suministros médicos </v>
          </cell>
        </row>
        <row r="64">
          <cell r="A64" t="str">
            <v>2000</v>
          </cell>
          <cell r="B64">
            <v>2507</v>
          </cell>
          <cell r="C64" t="str">
            <v>Materiales y suministros de laboratorio</v>
          </cell>
        </row>
        <row r="65">
          <cell r="A65" t="str">
            <v>2000</v>
          </cell>
          <cell r="B65">
            <v>2601</v>
          </cell>
          <cell r="C65" t="str">
            <v>Combustibles</v>
          </cell>
        </row>
        <row r="66">
          <cell r="A66" t="str">
            <v>2000</v>
          </cell>
          <cell r="B66">
            <v>2602</v>
          </cell>
          <cell r="C66" t="str">
            <v>Lubricantes y aditivos</v>
          </cell>
        </row>
        <row r="67">
          <cell r="A67" t="str">
            <v>2000</v>
          </cell>
          <cell r="B67">
            <v>2701</v>
          </cell>
          <cell r="C67" t="str">
            <v>Vestuario, uniformes y blancos</v>
          </cell>
        </row>
        <row r="68">
          <cell r="A68" t="str">
            <v>2000</v>
          </cell>
          <cell r="B68">
            <v>2702</v>
          </cell>
          <cell r="C68" t="str">
            <v>Prendas de protección</v>
          </cell>
        </row>
        <row r="69">
          <cell r="A69" t="str">
            <v>2000</v>
          </cell>
          <cell r="B69">
            <v>2703</v>
          </cell>
          <cell r="C69" t="str">
            <v>Artículos deportivos</v>
          </cell>
        </row>
        <row r="70">
          <cell r="A70" t="str">
            <v>2000</v>
          </cell>
          <cell r="B70">
            <v>2801</v>
          </cell>
          <cell r="C70" t="str">
            <v>Sustancias y materiales explosivos (para uso exclusivo de áreas  de Seguridad Pública)</v>
          </cell>
        </row>
        <row r="71">
          <cell r="A71" t="str">
            <v>2000</v>
          </cell>
          <cell r="B71">
            <v>2802</v>
          </cell>
          <cell r="C71" t="str">
            <v>Materiales de seguridad pública (para uso exclusivo de la áreas de  Seguridad Pública)</v>
          </cell>
        </row>
        <row r="72">
          <cell r="A72" t="str">
            <v>2000</v>
          </cell>
          <cell r="B72">
            <v>2901</v>
          </cell>
          <cell r="C72" t="str">
            <v xml:space="preserve">Placas para registro  </v>
          </cell>
        </row>
        <row r="73">
          <cell r="A73" t="str">
            <v>3000</v>
          </cell>
          <cell r="B73">
            <v>3101</v>
          </cell>
          <cell r="C73" t="str">
            <v>Servicio postal</v>
          </cell>
        </row>
        <row r="74">
          <cell r="A74" t="str">
            <v>3000</v>
          </cell>
          <cell r="B74">
            <v>3102</v>
          </cell>
          <cell r="C74" t="str">
            <v>Servicio telegráfico</v>
          </cell>
        </row>
        <row r="75">
          <cell r="A75" t="str">
            <v>3000</v>
          </cell>
          <cell r="B75">
            <v>3103</v>
          </cell>
          <cell r="C75" t="str">
            <v>Servicio telefónico</v>
          </cell>
        </row>
        <row r="76">
          <cell r="A76" t="str">
            <v>3000</v>
          </cell>
          <cell r="B76">
            <v>3104</v>
          </cell>
          <cell r="C76" t="str">
            <v>Servicio de energía eléctrica</v>
          </cell>
        </row>
        <row r="77">
          <cell r="A77" t="str">
            <v>3000</v>
          </cell>
          <cell r="B77">
            <v>3105</v>
          </cell>
          <cell r="C77" t="str">
            <v>Servicio de agua potable</v>
          </cell>
        </row>
        <row r="78">
          <cell r="A78" t="str">
            <v>3000</v>
          </cell>
          <cell r="B78">
            <v>3201</v>
          </cell>
          <cell r="C78" t="str">
            <v>Arrendamiento de edificios y locales</v>
          </cell>
        </row>
        <row r="79">
          <cell r="A79" t="str">
            <v>3000</v>
          </cell>
          <cell r="B79">
            <v>3203</v>
          </cell>
          <cell r="C79" t="str">
            <v>Arrendamiento de maquinaria y equipo</v>
          </cell>
        </row>
        <row r="80">
          <cell r="A80" t="str">
            <v>3000</v>
          </cell>
          <cell r="B80">
            <v>3204</v>
          </cell>
          <cell r="C80" t="str">
            <v>Arrendamiento de equipo de cómputo</v>
          </cell>
        </row>
        <row r="81">
          <cell r="A81" t="str">
            <v>3000</v>
          </cell>
          <cell r="B81">
            <v>3205</v>
          </cell>
          <cell r="C81" t="str">
            <v>Arrendamiento de vehículos</v>
          </cell>
        </row>
        <row r="82">
          <cell r="A82" t="str">
            <v>3000</v>
          </cell>
          <cell r="B82">
            <v>3206</v>
          </cell>
          <cell r="C82" t="str">
            <v>Arrendamientos especiales</v>
          </cell>
        </row>
        <row r="83">
          <cell r="A83" t="str">
            <v>3000</v>
          </cell>
          <cell r="B83">
            <v>3207</v>
          </cell>
          <cell r="C83" t="str">
            <v>Subrogaciones</v>
          </cell>
        </row>
        <row r="84">
          <cell r="A84" t="str">
            <v>3000</v>
          </cell>
          <cell r="B84">
            <v>3302</v>
          </cell>
          <cell r="C84" t="str">
            <v>Capacitación Institucional</v>
          </cell>
        </row>
        <row r="85">
          <cell r="A85" t="str">
            <v>3000</v>
          </cell>
          <cell r="B85">
            <v>3303</v>
          </cell>
          <cell r="C85" t="str">
            <v>Estudios Diversos</v>
          </cell>
        </row>
        <row r="86">
          <cell r="A86" t="str">
            <v>3000</v>
          </cell>
          <cell r="B86">
            <v>3304</v>
          </cell>
          <cell r="C86" t="str">
            <v>Capacitación Especializada</v>
          </cell>
        </row>
        <row r="87">
          <cell r="A87" t="str">
            <v>3000</v>
          </cell>
          <cell r="B87">
            <v>3401</v>
          </cell>
          <cell r="C87" t="str">
            <v>Almacenaje, embalaje y envase</v>
          </cell>
        </row>
        <row r="88">
          <cell r="A88" t="str">
            <v>3000</v>
          </cell>
          <cell r="B88">
            <v>3402</v>
          </cell>
          <cell r="C88" t="str">
            <v>Fletes y maniobras</v>
          </cell>
        </row>
        <row r="89">
          <cell r="A89" t="str">
            <v>3000</v>
          </cell>
          <cell r="B89">
            <v>3403</v>
          </cell>
          <cell r="C89" t="str">
            <v>Servicios de Vigilancia</v>
          </cell>
        </row>
        <row r="90">
          <cell r="A90" t="str">
            <v>3000</v>
          </cell>
          <cell r="B90">
            <v>3404</v>
          </cell>
          <cell r="C90" t="str">
            <v>Servicios de lavandería, limpieza, higiene y fumigación</v>
          </cell>
        </row>
        <row r="91">
          <cell r="A91" t="str">
            <v>3000</v>
          </cell>
          <cell r="B91">
            <v>3405</v>
          </cell>
          <cell r="C91" t="str">
            <v>Seguros</v>
          </cell>
        </row>
        <row r="92">
          <cell r="A92" t="str">
            <v>3000</v>
          </cell>
          <cell r="B92">
            <v>3406</v>
          </cell>
          <cell r="C92" t="str">
            <v>Intereses, descuentos y otros servicios bancarios</v>
          </cell>
        </row>
        <row r="93">
          <cell r="A93" t="str">
            <v>3000</v>
          </cell>
          <cell r="B93">
            <v>3409</v>
          </cell>
          <cell r="C93" t="str">
            <v>Otros Impuestos y derechos</v>
          </cell>
        </row>
        <row r="94">
          <cell r="A94" t="str">
            <v>3000</v>
          </cell>
          <cell r="B94">
            <v>3413</v>
          </cell>
          <cell r="C94" t="str">
            <v>Gastos en Actividades de Seguridad Pública</v>
          </cell>
        </row>
        <row r="95">
          <cell r="A95" t="str">
            <v>3000</v>
          </cell>
          <cell r="B95">
            <v>3501</v>
          </cell>
          <cell r="C95" t="str">
            <v>Mantenimiento y conservación de mobiliario y equipo de oficina</v>
          </cell>
        </row>
        <row r="96">
          <cell r="A96" t="str">
            <v>3000</v>
          </cell>
          <cell r="B96">
            <v>3502</v>
          </cell>
          <cell r="C96" t="str">
            <v>Mantenimiento y conservación de equipo de cómputo</v>
          </cell>
        </row>
        <row r="97">
          <cell r="A97" t="str">
            <v>3000</v>
          </cell>
          <cell r="B97">
            <v>3503</v>
          </cell>
          <cell r="C97" t="str">
            <v>Mantenimiento y conservación de maquinaria y equipo de transporte</v>
          </cell>
        </row>
        <row r="98">
          <cell r="A98" t="str">
            <v>3000</v>
          </cell>
          <cell r="B98">
            <v>3504</v>
          </cell>
          <cell r="C98" t="str">
            <v xml:space="preserve">Mantenimiento y conservación de inmuebles e instalaciones fijas </v>
          </cell>
        </row>
        <row r="99">
          <cell r="A99" t="str">
            <v>3000</v>
          </cell>
          <cell r="B99">
            <v>3505</v>
          </cell>
          <cell r="C99" t="str">
            <v>Mantenimiento y conservación de Material y Equipo de Seguridad Pública (para uso exclusivo de las Secretarías de Vialidad y Transporte, de Procuraduría General de Justicia y de Seguridad Pública)</v>
          </cell>
        </row>
        <row r="100">
          <cell r="A100" t="str">
            <v>3000</v>
          </cell>
          <cell r="B100">
            <v>3506</v>
          </cell>
          <cell r="C100" t="str">
            <v>Mantenimiento y conservación de maquinaria y equipo de trabajo específico</v>
          </cell>
        </row>
        <row r="101">
          <cell r="A101" t="str">
            <v>3000</v>
          </cell>
          <cell r="B101">
            <v>3601</v>
          </cell>
          <cell r="C101" t="str">
            <v>Gastos de difusión, información y publicaciones oficiales</v>
          </cell>
        </row>
        <row r="102">
          <cell r="A102" t="str">
            <v>3000</v>
          </cell>
          <cell r="B102">
            <v>3602</v>
          </cell>
          <cell r="C102" t="str">
            <v>Impresiones de papelería oficial</v>
          </cell>
        </row>
        <row r="103">
          <cell r="A103" t="str">
            <v>3000</v>
          </cell>
          <cell r="B103">
            <v>3603</v>
          </cell>
          <cell r="C103" t="str">
            <v>Espectáculos culturales (para uso exclusivo de las Secretarías de Turismo, de Educación y de Cultura)</v>
          </cell>
        </row>
        <row r="104">
          <cell r="A104" t="str">
            <v>3000</v>
          </cell>
          <cell r="B104">
            <v>3604</v>
          </cell>
          <cell r="C104" t="str">
            <v>Servicio de telecomunicaciones</v>
          </cell>
        </row>
        <row r="105">
          <cell r="A105" t="str">
            <v>3000</v>
          </cell>
          <cell r="B105">
            <v>3605</v>
          </cell>
          <cell r="C105" t="str">
            <v xml:space="preserve">Programa Tarifa Especial </v>
          </cell>
        </row>
        <row r="106">
          <cell r="A106" t="str">
            <v>3000</v>
          </cell>
          <cell r="B106">
            <v>3701</v>
          </cell>
          <cell r="C106" t="str">
            <v xml:space="preserve">Pasajes </v>
          </cell>
        </row>
        <row r="107">
          <cell r="A107" t="str">
            <v>3000</v>
          </cell>
          <cell r="B107">
            <v>3702</v>
          </cell>
          <cell r="C107" t="str">
            <v>Viáticos</v>
          </cell>
        </row>
        <row r="108">
          <cell r="A108" t="str">
            <v>3000</v>
          </cell>
          <cell r="B108">
            <v>3704</v>
          </cell>
          <cell r="C108" t="str">
            <v>Traslado de personal</v>
          </cell>
        </row>
        <row r="109">
          <cell r="A109" t="str">
            <v>3000</v>
          </cell>
          <cell r="B109">
            <v>3801</v>
          </cell>
          <cell r="C109" t="str">
            <v>Gastos de ceremonial y de orden social</v>
          </cell>
        </row>
        <row r="110">
          <cell r="A110" t="str">
            <v>3000</v>
          </cell>
          <cell r="B110">
            <v>3802</v>
          </cell>
          <cell r="C110" t="str">
            <v>Congresos, convenciones y exposiciones</v>
          </cell>
        </row>
        <row r="111">
          <cell r="A111" t="str">
            <v>3000</v>
          </cell>
          <cell r="B111">
            <v>3804</v>
          </cell>
          <cell r="C111" t="str">
            <v>Gastos menores</v>
          </cell>
        </row>
        <row r="112">
          <cell r="A112" t="str">
            <v>4000</v>
          </cell>
          <cell r="B112">
            <v>4101</v>
          </cell>
          <cell r="C112" t="str">
            <v>Poder Legislativo</v>
          </cell>
        </row>
        <row r="113">
          <cell r="A113" t="str">
            <v>4000</v>
          </cell>
          <cell r="B113">
            <v>4102</v>
          </cell>
          <cell r="C113" t="str">
            <v>Consejo Electoral del Estado</v>
          </cell>
        </row>
        <row r="114">
          <cell r="A114" t="str">
            <v>4000</v>
          </cell>
          <cell r="B114">
            <v>4103</v>
          </cell>
          <cell r="C114" t="str">
            <v>Comisión Estatal de Derechos Humanos</v>
          </cell>
        </row>
        <row r="115">
          <cell r="A115" t="str">
            <v>4000</v>
          </cell>
          <cell r="B115">
            <v>4111</v>
          </cell>
          <cell r="C115" t="str">
            <v>Supremo Tribunal de Justicia</v>
          </cell>
        </row>
        <row r="116">
          <cell r="A116" t="str">
            <v>4000</v>
          </cell>
          <cell r="B116">
            <v>4112</v>
          </cell>
          <cell r="C116" t="str">
            <v>Consejo General del Poder Judicial</v>
          </cell>
        </row>
        <row r="117">
          <cell r="A117" t="str">
            <v>4000</v>
          </cell>
          <cell r="B117">
            <v>4113</v>
          </cell>
          <cell r="C117" t="str">
            <v>Tribunal Electoral</v>
          </cell>
        </row>
        <row r="118">
          <cell r="A118" t="str">
            <v>4000</v>
          </cell>
          <cell r="B118">
            <v>4114</v>
          </cell>
          <cell r="C118" t="str">
            <v>Tribunal de lo Administrativo del Estado</v>
          </cell>
        </row>
        <row r="119">
          <cell r="A119" t="str">
            <v>4000</v>
          </cell>
          <cell r="B119">
            <v>4121</v>
          </cell>
          <cell r="C119" t="str">
            <v>Participaciones a Municipios por Ingresos Estatales</v>
          </cell>
        </row>
        <row r="120">
          <cell r="A120" t="str">
            <v>4000</v>
          </cell>
          <cell r="B120">
            <v>4122</v>
          </cell>
          <cell r="C120" t="str">
            <v>Participaciones a Municipios por Ingresos Federales</v>
          </cell>
        </row>
        <row r="121">
          <cell r="A121" t="str">
            <v>4000</v>
          </cell>
          <cell r="B121">
            <v>4131</v>
          </cell>
          <cell r="C121" t="str">
            <v>Fondo de Infraestructura Social Municipal</v>
          </cell>
        </row>
        <row r="122">
          <cell r="A122" t="str">
            <v>4000</v>
          </cell>
          <cell r="B122">
            <v>4132</v>
          </cell>
          <cell r="C122" t="str">
            <v>Fondo de Fortalecimiento Municipal</v>
          </cell>
        </row>
        <row r="123">
          <cell r="A123" t="str">
            <v>4000</v>
          </cell>
          <cell r="B123">
            <v>4211</v>
          </cell>
          <cell r="C123" t="str">
            <v>Universidad de Guadalajara</v>
          </cell>
        </row>
        <row r="124">
          <cell r="A124" t="str">
            <v>4000</v>
          </cell>
          <cell r="B124">
            <v>4212</v>
          </cell>
          <cell r="C124" t="str">
            <v>Colegio de Estudios Científicos y Tecnológicos del Estado de Jalisco</v>
          </cell>
        </row>
        <row r="125">
          <cell r="A125" t="str">
            <v>4000</v>
          </cell>
          <cell r="B125">
            <v>4213</v>
          </cell>
          <cell r="C125" t="str">
            <v>Colegio de Bachilleres del Estado de Jalisco</v>
          </cell>
        </row>
        <row r="126">
          <cell r="A126" t="str">
            <v>4000</v>
          </cell>
          <cell r="B126">
            <v>4214</v>
          </cell>
          <cell r="C126" t="str">
            <v>Instituto de la Madera, Celulosa y Papel</v>
          </cell>
        </row>
        <row r="127">
          <cell r="A127" t="str">
            <v>4000</v>
          </cell>
          <cell r="B127">
            <v>4215</v>
          </cell>
          <cell r="C127" t="str">
            <v>Consejo Estatal para el Fomento Deportivo y el Apoyo a la Juventud</v>
          </cell>
        </row>
        <row r="128">
          <cell r="A128" t="str">
            <v>4000</v>
          </cell>
          <cell r="B128">
            <v>4216</v>
          </cell>
          <cell r="C128" t="str">
            <v>Instituto Descentralizado Estatal de Formación para el Trabajo (IDEFT)</v>
          </cell>
        </row>
        <row r="129">
          <cell r="A129" t="str">
            <v>4000</v>
          </cell>
          <cell r="B129">
            <v>4217</v>
          </cell>
          <cell r="C129" t="str">
            <v>Comité Administrador del Programa Estatal de Construcción de Escuelas (C.A.P.E.C.E.)</v>
          </cell>
        </row>
        <row r="130">
          <cell r="A130" t="str">
            <v>4000</v>
          </cell>
          <cell r="B130">
            <v>4218</v>
          </cell>
          <cell r="C130" t="str">
            <v>Universidad Tecnológica</v>
          </cell>
        </row>
        <row r="131">
          <cell r="A131" t="str">
            <v>4000</v>
          </cell>
          <cell r="B131">
            <v>4219</v>
          </cell>
          <cell r="C131" t="str">
            <v>Instituto Estatal para la Educación de los Adultos (IEEA)</v>
          </cell>
        </row>
        <row r="132">
          <cell r="A132" t="str">
            <v>4000</v>
          </cell>
          <cell r="B132">
            <v>4221</v>
          </cell>
          <cell r="C132" t="str">
            <v>Instituto Cultural Cabañas</v>
          </cell>
        </row>
        <row r="133">
          <cell r="A133" t="str">
            <v>4000</v>
          </cell>
          <cell r="B133">
            <v>4223</v>
          </cell>
          <cell r="C133" t="str">
            <v>Instituto Jalisciense de Antropología e Historia</v>
          </cell>
        </row>
        <row r="134">
          <cell r="A134" t="str">
            <v>4000</v>
          </cell>
          <cell r="B134">
            <v>4224</v>
          </cell>
          <cell r="C134" t="str">
            <v>Instituto de la Artesanía Jalisciense</v>
          </cell>
        </row>
        <row r="135">
          <cell r="A135" t="str">
            <v>4000</v>
          </cell>
          <cell r="B135">
            <v>4225</v>
          </cell>
          <cell r="C135" t="str">
            <v>Instituto Jalisciense de la Calidad</v>
          </cell>
        </row>
        <row r="136">
          <cell r="A136" t="str">
            <v>4000</v>
          </cell>
          <cell r="B136">
            <v>4226</v>
          </cell>
          <cell r="C136" t="str">
            <v>Consejo Estatal de Ciencia y Tecnología del Estado de Jalisco</v>
          </cell>
        </row>
        <row r="137">
          <cell r="A137" t="str">
            <v>4000</v>
          </cell>
          <cell r="B137">
            <v>4227</v>
          </cell>
          <cell r="C137" t="str">
            <v>Fondo de Ciencia y Tecnología</v>
          </cell>
        </row>
        <row r="138">
          <cell r="A138" t="str">
            <v>4000</v>
          </cell>
          <cell r="B138">
            <v>4228</v>
          </cell>
          <cell r="C138" t="str">
            <v>Institutos Tecnológicos en el Interior del Estado</v>
          </cell>
        </row>
        <row r="139">
          <cell r="A139" t="str">
            <v>4000</v>
          </cell>
          <cell r="B139">
            <v>4229</v>
          </cell>
          <cell r="C139" t="str">
            <v>Escuela de Conservación y Restauración de Occidente</v>
          </cell>
        </row>
        <row r="140">
          <cell r="A140" t="str">
            <v>4000</v>
          </cell>
          <cell r="B140">
            <v>4234</v>
          </cell>
          <cell r="C140" t="str">
            <v>Instituto de Información Territorial del Estado de Jalisco</v>
          </cell>
        </row>
        <row r="141">
          <cell r="A141" t="str">
            <v>4000</v>
          </cell>
          <cell r="B141">
            <v>4232</v>
          </cell>
          <cell r="C141" t="str">
            <v>Instituto de Estudios del Federalismo "Prisciliano Sánchez"</v>
          </cell>
        </row>
        <row r="142">
          <cell r="A142" t="str">
            <v>4000</v>
          </cell>
          <cell r="B142">
            <v>4233</v>
          </cell>
          <cell r="C142" t="str">
            <v>Colegio de Educacion Profesional Tecnica del Estado de Jalisco</v>
          </cell>
        </row>
        <row r="143">
          <cell r="A143" t="str">
            <v>4000</v>
          </cell>
          <cell r="B143">
            <v>4234</v>
          </cell>
          <cell r="C143" t="str">
            <v>Instituto Jalisciense de la Juventud</v>
          </cell>
        </row>
        <row r="144">
          <cell r="A144" t="str">
            <v>4000</v>
          </cell>
          <cell r="B144">
            <v>4235</v>
          </cell>
          <cell r="C144" t="str">
            <v>Instituto Estatal de la Mujer</v>
          </cell>
        </row>
        <row r="145">
          <cell r="A145" t="str">
            <v>4000</v>
          </cell>
          <cell r="B145">
            <v>4244</v>
          </cell>
          <cell r="C145" t="str">
            <v>OPD Servicios de Salud Jalisco</v>
          </cell>
        </row>
        <row r="146">
          <cell r="A146" t="str">
            <v>4000</v>
          </cell>
          <cell r="B146">
            <v>4245</v>
          </cell>
          <cell r="C146" t="str">
            <v>OPD Hospital Civil de Guadalajara</v>
          </cell>
        </row>
        <row r="147">
          <cell r="A147" t="str">
            <v>4000</v>
          </cell>
          <cell r="B147">
            <v>4246</v>
          </cell>
          <cell r="C147" t="str">
            <v>Instituto Jalisciense de Cancerología</v>
          </cell>
        </row>
        <row r="148">
          <cell r="A148" t="str">
            <v>4000</v>
          </cell>
          <cell r="B148">
            <v>4247</v>
          </cell>
          <cell r="C148" t="str">
            <v>Consejo Estatal de Transplantes de Órganos y Tejidos</v>
          </cell>
        </row>
        <row r="149">
          <cell r="A149" t="str">
            <v>4000</v>
          </cell>
          <cell r="B149">
            <v>4248</v>
          </cell>
          <cell r="C149" t="str">
            <v>Instituto Jalisciense de Salud Mental</v>
          </cell>
        </row>
        <row r="150">
          <cell r="A150" t="str">
            <v>4000</v>
          </cell>
          <cell r="B150">
            <v>4249</v>
          </cell>
          <cell r="C150" t="str">
            <v>Instituto Jalisciense de Alivio del Dolor y Cuidados Paliativos</v>
          </cell>
        </row>
        <row r="151">
          <cell r="A151" t="str">
            <v>4000</v>
          </cell>
          <cell r="B151">
            <v>4251</v>
          </cell>
          <cell r="C151" t="str">
            <v>Sistema para el Desarrollo Integral de la Familia "Jalisco" (DIF)</v>
          </cell>
        </row>
        <row r="152">
          <cell r="A152" t="str">
            <v>4000</v>
          </cell>
          <cell r="B152">
            <v>4252</v>
          </cell>
          <cell r="C152" t="str">
            <v>Instituto Cabañas</v>
          </cell>
        </row>
        <row r="153">
          <cell r="A153" t="str">
            <v>4000</v>
          </cell>
          <cell r="B153">
            <v>4253</v>
          </cell>
          <cell r="C153" t="str">
            <v>Instituto Jalisciense de Asistencia Social</v>
          </cell>
        </row>
        <row r="154">
          <cell r="A154" t="str">
            <v>4000</v>
          </cell>
          <cell r="B154">
            <v>4254</v>
          </cell>
          <cell r="C154" t="str">
            <v>Industria Jaliscience de Rehabilitación Social (I.N.J.A.L.R.E.S.O.)</v>
          </cell>
        </row>
        <row r="155">
          <cell r="A155" t="str">
            <v>4000</v>
          </cell>
          <cell r="B155">
            <v>4256</v>
          </cell>
          <cell r="C155" t="str">
            <v>Consejo Estatal de Población</v>
          </cell>
        </row>
        <row r="156">
          <cell r="A156" t="str">
            <v>4000</v>
          </cell>
          <cell r="B156">
            <v>4257</v>
          </cell>
          <cell r="C156" t="str">
            <v>Consejo Ciudadano de Seguridad Publica, Prevención y Readaptación Social</v>
          </cell>
        </row>
        <row r="157">
          <cell r="A157" t="str">
            <v>4000</v>
          </cell>
          <cell r="B157">
            <v>4258</v>
          </cell>
          <cell r="C157" t="str">
            <v>Centro de Atención a Víctimas del Delito</v>
          </cell>
        </row>
        <row r="158">
          <cell r="A158" t="str">
            <v>4000</v>
          </cell>
          <cell r="B158">
            <v>4259</v>
          </cell>
          <cell r="C158" t="str">
            <v>Fideicomiso Programa de Seguridad (FOSEG)</v>
          </cell>
        </row>
        <row r="159">
          <cell r="A159" t="str">
            <v>4000</v>
          </cell>
          <cell r="B159">
            <v>4261</v>
          </cell>
          <cell r="C159" t="str">
            <v>Procuraduría de Desarrollo Urbano</v>
          </cell>
        </row>
        <row r="160">
          <cell r="A160" t="str">
            <v>4000</v>
          </cell>
          <cell r="B160">
            <v>4262</v>
          </cell>
          <cell r="C160" t="str">
            <v>Subsidios a Municipios</v>
          </cell>
        </row>
        <row r="161">
          <cell r="A161" t="str">
            <v>4000</v>
          </cell>
          <cell r="B161">
            <v>4263</v>
          </cell>
          <cell r="C161" t="str">
            <v>Aportación Estatal para el  Desarrollo de Infraestructura en los Municipios</v>
          </cell>
        </row>
        <row r="162">
          <cell r="A162" t="str">
            <v>4000</v>
          </cell>
          <cell r="B162">
            <v>4265</v>
          </cell>
          <cell r="C162" t="str">
            <v>Comision Estatal de Agua y Saneamiento del Estado de Jalisco</v>
          </cell>
        </row>
        <row r="163">
          <cell r="A163" t="str">
            <v>4000</v>
          </cell>
          <cell r="B163">
            <v>4266</v>
          </cell>
          <cell r="C163" t="str">
            <v>Fondo de regionalizacion</v>
          </cell>
        </row>
        <row r="164">
          <cell r="A164" t="str">
            <v>4000</v>
          </cell>
          <cell r="B164">
            <v>4271</v>
          </cell>
          <cell r="C164" t="str">
            <v>Unidad Estatal de Protección Civil</v>
          </cell>
        </row>
        <row r="165">
          <cell r="A165" t="str">
            <v>4000</v>
          </cell>
          <cell r="B165">
            <v>4272</v>
          </cell>
          <cell r="C165" t="str">
            <v>Instituto Jalisciense de Ciencias Forenses</v>
          </cell>
        </row>
        <row r="166">
          <cell r="A166" t="str">
            <v>4000</v>
          </cell>
          <cell r="B166">
            <v>4273</v>
          </cell>
          <cell r="C166" t="str">
            <v>Participación Estatal del Convenio de Desarrollo Social</v>
          </cell>
        </row>
        <row r="167">
          <cell r="A167" t="str">
            <v>4000</v>
          </cell>
          <cell r="B167">
            <v>4283</v>
          </cell>
          <cell r="C167" t="str">
            <v>Parque de la Solidaridad</v>
          </cell>
        </row>
        <row r="168">
          <cell r="A168" t="str">
            <v>4000</v>
          </cell>
          <cell r="B168">
            <v>4286</v>
          </cell>
          <cell r="C168" t="str">
            <v>Fomento al Turismo en Puerto Vallarta.</v>
          </cell>
        </row>
        <row r="169">
          <cell r="A169" t="str">
            <v>4000</v>
          </cell>
          <cell r="B169">
            <v>4287</v>
          </cell>
          <cell r="C169" t="str">
            <v>Inmobiliaria y Promotora de Vivienda de Interés Público del Estado (IPROVIPE)</v>
          </cell>
        </row>
        <row r="170">
          <cell r="A170" t="str">
            <v>4000</v>
          </cell>
          <cell r="B170">
            <v>4288</v>
          </cell>
          <cell r="C170" t="str">
            <v>Fondo Jalisco de Fomento Empresarial</v>
          </cell>
        </row>
        <row r="171">
          <cell r="A171" t="str">
            <v>4000</v>
          </cell>
          <cell r="B171">
            <v>4292</v>
          </cell>
          <cell r="C171" t="str">
            <v>Aportación a la Promoción Turística del Estado</v>
          </cell>
        </row>
        <row r="172">
          <cell r="A172" t="str">
            <v>4000</v>
          </cell>
          <cell r="B172">
            <v>4293</v>
          </cell>
          <cell r="C172" t="str">
            <v>Aportación a la Promoción Económica del Estado</v>
          </cell>
        </row>
        <row r="173">
          <cell r="A173" t="str">
            <v>4000</v>
          </cell>
          <cell r="B173">
            <v>4295</v>
          </cell>
          <cell r="C173" t="str">
            <v>Aportación al Consejo Promotor del Museo del Niño</v>
          </cell>
        </row>
        <row r="174">
          <cell r="A174" t="str">
            <v>4000</v>
          </cell>
          <cell r="B174">
            <v>4297</v>
          </cell>
          <cell r="C174" t="str">
            <v>Consejo Estatal de Promoción Económica</v>
          </cell>
        </row>
        <row r="175">
          <cell r="A175" t="str">
            <v>4000</v>
          </cell>
          <cell r="B175">
            <v>4299</v>
          </cell>
          <cell r="C175" t="str">
            <v>Comite para el Fomento y Proteccion Pecuaria, A.C.</v>
          </cell>
        </row>
        <row r="176">
          <cell r="A176" t="str">
            <v>4000</v>
          </cell>
          <cell r="B176">
            <v>4301</v>
          </cell>
          <cell r="C176" t="str">
            <v>Pensiones</v>
          </cell>
        </row>
        <row r="177">
          <cell r="A177" t="str">
            <v>4000</v>
          </cell>
          <cell r="B177">
            <v>4303</v>
          </cell>
          <cell r="C177" t="str">
            <v>Pagos de Defunción</v>
          </cell>
        </row>
        <row r="178">
          <cell r="A178" t="str">
            <v>4000</v>
          </cell>
          <cell r="B178">
            <v>4304</v>
          </cell>
          <cell r="C178" t="str">
            <v>Becas</v>
          </cell>
        </row>
        <row r="179">
          <cell r="A179" t="str">
            <v>4000</v>
          </cell>
          <cell r="B179">
            <v>4306</v>
          </cell>
          <cell r="C179" t="str">
            <v>Pre y Premios</v>
          </cell>
        </row>
        <row r="180">
          <cell r="A180" t="str">
            <v>4000</v>
          </cell>
          <cell r="B180">
            <v>4307</v>
          </cell>
          <cell r="C180" t="str">
            <v>Ayuda a Instituciones sin Fines de Lucro</v>
          </cell>
        </row>
        <row r="181">
          <cell r="A181" t="str">
            <v>4000</v>
          </cell>
          <cell r="B181">
            <v>4311</v>
          </cell>
          <cell r="C181" t="str">
            <v>Fideicomiso Alianza para el Campo (FACEJ)</v>
          </cell>
        </row>
        <row r="182">
          <cell r="A182" t="str">
            <v>4000</v>
          </cell>
          <cell r="B182">
            <v>4312</v>
          </cell>
          <cell r="C182" t="str">
            <v>Fideicomiso para la Administración de Programas de Desarrollo Forestal del Estado de Jalisco (FIPRODEFO)</v>
          </cell>
        </row>
        <row r="183">
          <cell r="A183" t="str">
            <v>4000</v>
          </cell>
          <cell r="B183">
            <v>4313</v>
          </cell>
          <cell r="C183" t="str">
            <v>Fideicomiso Bosque de la Primavera</v>
          </cell>
        </row>
        <row r="184">
          <cell r="A184" t="str">
            <v>4000</v>
          </cell>
          <cell r="B184">
            <v>4314</v>
          </cell>
          <cell r="C184" t="str">
            <v>Fideicomiso para el Desarrollo Forestal (FIDEFOR)</v>
          </cell>
        </row>
        <row r="185">
          <cell r="A185" t="str">
            <v>4000</v>
          </cell>
          <cell r="B185">
            <v>4315</v>
          </cell>
          <cell r="C185" t="str">
            <v>Apoyos a Proyectos Productivos Rurales</v>
          </cell>
        </row>
        <row r="186">
          <cell r="A186" t="str">
            <v>4000</v>
          </cell>
          <cell r="B186">
            <v>4318</v>
          </cell>
          <cell r="C186" t="str">
            <v>Fideicomiso para la gestión integral de la Cuenca del Río Ayuquila</v>
          </cell>
        </row>
        <row r="187">
          <cell r="A187" t="str">
            <v>4000</v>
          </cell>
          <cell r="B187">
            <v>4319</v>
          </cell>
          <cell r="C187" t="str">
            <v>Fideicomiso de Apoyos a la Rentabilidad Agrícola de los Productores de Maíz del Estado de Jalisco (FARAJAL)</v>
          </cell>
        </row>
        <row r="188">
          <cell r="A188" t="str">
            <v>4000</v>
          </cell>
          <cell r="B188">
            <v>4411</v>
          </cell>
          <cell r="C188" t="str">
            <v>Comision de Arbitraje Medico del Estado de Jalisco</v>
          </cell>
        </row>
        <row r="189">
          <cell r="A189" t="str">
            <v>4000</v>
          </cell>
          <cell r="B189">
            <v>412</v>
          </cell>
          <cell r="C189" t="str">
            <v>Programa de Homologación de Defensores de Oficio</v>
          </cell>
        </row>
        <row r="190">
          <cell r="A190" t="str">
            <v>4000</v>
          </cell>
          <cell r="B190">
            <v>4413</v>
          </cell>
          <cell r="C190" t="str">
            <v>Sistema Estatal de Información Jalisco</v>
          </cell>
        </row>
        <row r="191">
          <cell r="A191" t="str">
            <v>4000</v>
          </cell>
          <cell r="B191">
            <v>4414</v>
          </cell>
          <cell r="C191" t="str">
            <v>Instituto de Fomento al Comercio Exterior del Estado de Jalisco</v>
          </cell>
        </row>
        <row r="192">
          <cell r="A192" t="str">
            <v>4000</v>
          </cell>
          <cell r="B192">
            <v>4415</v>
          </cell>
          <cell r="C192" t="str">
            <v>Organismo Coordinador de la Operación Integral del Servicio de Transporte Público del Estado</v>
          </cell>
        </row>
        <row r="193">
          <cell r="A193" t="str">
            <v>4000</v>
          </cell>
          <cell r="B193">
            <v>4416</v>
          </cell>
          <cell r="C193" t="str">
            <v>Centro de Investigación de la Vialidad y el Transporte</v>
          </cell>
        </row>
        <row r="194">
          <cell r="A194" t="str">
            <v>5000</v>
          </cell>
          <cell r="B194">
            <v>5101</v>
          </cell>
          <cell r="C194" t="str">
            <v>Mobiliario</v>
          </cell>
        </row>
        <row r="195">
          <cell r="A195" t="str">
            <v>5000</v>
          </cell>
          <cell r="B195">
            <v>5102</v>
          </cell>
          <cell r="C195" t="str">
            <v>Equipo de oficina</v>
          </cell>
        </row>
        <row r="196">
          <cell r="A196" t="str">
            <v>5000</v>
          </cell>
          <cell r="B196">
            <v>5103</v>
          </cell>
          <cell r="C196" t="str">
            <v xml:space="preserve">Equipo educacional y recreativo </v>
          </cell>
        </row>
        <row r="197">
          <cell r="A197" t="str">
            <v>5000</v>
          </cell>
          <cell r="B197">
            <v>5104</v>
          </cell>
          <cell r="C197" t="str">
            <v>Bienes artísticos y culturales</v>
          </cell>
        </row>
        <row r="198">
          <cell r="A198" t="str">
            <v>5000</v>
          </cell>
          <cell r="B198">
            <v>5201</v>
          </cell>
          <cell r="C198" t="str">
            <v xml:space="preserve">Maquinaria y equipo agropecuario </v>
          </cell>
        </row>
        <row r="199">
          <cell r="A199" t="str">
            <v>5000</v>
          </cell>
          <cell r="B199">
            <v>5202</v>
          </cell>
          <cell r="C199" t="str">
            <v>Maquinaria y equipo industrial</v>
          </cell>
        </row>
        <row r="200">
          <cell r="A200" t="str">
            <v>5000</v>
          </cell>
          <cell r="B200">
            <v>5203</v>
          </cell>
          <cell r="C200" t="str">
            <v xml:space="preserve">Maquinaria y equipo de construcción </v>
          </cell>
        </row>
        <row r="201">
          <cell r="A201" t="str">
            <v>5000</v>
          </cell>
          <cell r="B201">
            <v>5204</v>
          </cell>
          <cell r="C201" t="str">
            <v>Equipo de telefonía y telecomunicaciones</v>
          </cell>
        </row>
        <row r="202">
          <cell r="A202" t="str">
            <v>5000</v>
          </cell>
          <cell r="B202">
            <v>5205</v>
          </cell>
          <cell r="C202" t="str">
            <v>Maquinaria y equipo electrónico</v>
          </cell>
        </row>
        <row r="203">
          <cell r="A203" t="str">
            <v>5000</v>
          </cell>
          <cell r="B203">
            <v>5206</v>
          </cell>
          <cell r="C203" t="str">
            <v>Equipo de computación electrónico</v>
          </cell>
        </row>
        <row r="204">
          <cell r="A204" t="str">
            <v>5000</v>
          </cell>
          <cell r="B204">
            <v>5207</v>
          </cell>
          <cell r="C204" t="str">
            <v>Maquinaria y equipo diverso</v>
          </cell>
        </row>
        <row r="205">
          <cell r="A205" t="str">
            <v>5000</v>
          </cell>
          <cell r="B205">
            <v>5208</v>
          </cell>
          <cell r="C205" t="str">
            <v>Equipo para semaforización (para uso exclusivo de la Secretaría de Vialidad y Transporte)</v>
          </cell>
        </row>
        <row r="206">
          <cell r="A206" t="str">
            <v>5000</v>
          </cell>
          <cell r="B206">
            <v>5301</v>
          </cell>
          <cell r="C206" t="str">
            <v>Vehículos y equipo terrestre</v>
          </cell>
        </row>
        <row r="207">
          <cell r="A207" t="str">
            <v>5000</v>
          </cell>
          <cell r="B207">
            <v>5304</v>
          </cell>
          <cell r="C207" t="str">
            <v>Vehículos y equipo auxiliar de transporte</v>
          </cell>
        </row>
        <row r="208">
          <cell r="A208" t="str">
            <v>5000</v>
          </cell>
          <cell r="B208">
            <v>5401</v>
          </cell>
          <cell r="C208" t="str">
            <v>Equipo médico</v>
          </cell>
        </row>
        <row r="209">
          <cell r="A209" t="str">
            <v>5000</v>
          </cell>
          <cell r="B209">
            <v>5402</v>
          </cell>
          <cell r="C209" t="str">
            <v>Instrumental médico</v>
          </cell>
        </row>
        <row r="210">
          <cell r="A210" t="str">
            <v>5000</v>
          </cell>
          <cell r="B210">
            <v>5501</v>
          </cell>
          <cell r="C210" t="str">
            <v>Herramientas y máquinas-herramienta</v>
          </cell>
        </row>
        <row r="211">
          <cell r="A211" t="str">
            <v>5000</v>
          </cell>
          <cell r="B211">
            <v>5502</v>
          </cell>
          <cell r="C211" t="str">
            <v>Refacciones y accesorios mayores</v>
          </cell>
        </row>
        <row r="212">
          <cell r="A212" t="str">
            <v>5000</v>
          </cell>
          <cell r="B212">
            <v>5602</v>
          </cell>
          <cell r="C212" t="str">
            <v xml:space="preserve">Animales de reproducción </v>
          </cell>
        </row>
        <row r="213">
          <cell r="A213" t="str">
            <v>5000</v>
          </cell>
          <cell r="B213">
            <v>5701</v>
          </cell>
          <cell r="C213" t="str">
            <v>Edificios y locales</v>
          </cell>
        </row>
        <row r="214">
          <cell r="A214" t="str">
            <v>5000</v>
          </cell>
          <cell r="B214">
            <v>5702</v>
          </cell>
          <cell r="C214" t="str">
            <v>Terrenos</v>
          </cell>
        </row>
        <row r="215">
          <cell r="A215" t="str">
            <v>5000</v>
          </cell>
          <cell r="B215">
            <v>5703</v>
          </cell>
          <cell r="C215" t="str">
            <v>Indemnizaciones y expropiaciones de inmuebles</v>
          </cell>
        </row>
        <row r="216">
          <cell r="A216" t="str">
            <v>5000</v>
          </cell>
          <cell r="B216">
            <v>5801</v>
          </cell>
          <cell r="C216" t="str">
            <v>Equipo de seguridad pública (para uso exclusivo de las áreas de Seguridad Pública)</v>
          </cell>
        </row>
        <row r="217">
          <cell r="A217" t="str">
            <v>5000</v>
          </cell>
          <cell r="B217">
            <v>5802</v>
          </cell>
          <cell r="C217" t="str">
            <v>Complementarias</v>
          </cell>
        </row>
        <row r="218">
          <cell r="A218" t="str">
            <v>6000</v>
          </cell>
          <cell r="B218">
            <v>6211</v>
          </cell>
          <cell r="C218" t="str">
            <v>Construcción</v>
          </cell>
        </row>
        <row r="219">
          <cell r="A219" t="str">
            <v>6000</v>
          </cell>
          <cell r="B219">
            <v>6221</v>
          </cell>
          <cell r="C219" t="str">
            <v>Construcción</v>
          </cell>
        </row>
        <row r="220">
          <cell r="A220" t="str">
            <v>6000</v>
          </cell>
          <cell r="B220">
            <v>6222</v>
          </cell>
          <cell r="C220" t="str">
            <v>Ampliación</v>
          </cell>
        </row>
        <row r="221">
          <cell r="A221" t="str">
            <v>6000</v>
          </cell>
          <cell r="B221">
            <v>6223</v>
          </cell>
          <cell r="C221" t="str">
            <v>Rehabilitación</v>
          </cell>
        </row>
        <row r="222">
          <cell r="A222" t="str">
            <v>6000</v>
          </cell>
          <cell r="B222">
            <v>6224</v>
          </cell>
          <cell r="C222" t="str">
            <v>Proyectos</v>
          </cell>
        </row>
        <row r="223">
          <cell r="A223" t="str">
            <v>6000</v>
          </cell>
          <cell r="B223">
            <v>6231</v>
          </cell>
          <cell r="C223" t="str">
            <v>Construcción</v>
          </cell>
        </row>
        <row r="224">
          <cell r="A224" t="str">
            <v>6000</v>
          </cell>
          <cell r="B224">
            <v>6232</v>
          </cell>
          <cell r="C224" t="str">
            <v>Ampliación</v>
          </cell>
        </row>
        <row r="225">
          <cell r="A225" t="str">
            <v>6000</v>
          </cell>
          <cell r="B225">
            <v>6321</v>
          </cell>
          <cell r="C225" t="str">
            <v>Construcción</v>
          </cell>
        </row>
        <row r="226">
          <cell r="A226" t="str">
            <v>6000</v>
          </cell>
          <cell r="B226">
            <v>6322</v>
          </cell>
          <cell r="C226" t="str">
            <v>Ampliación</v>
          </cell>
        </row>
        <row r="227">
          <cell r="A227" t="str">
            <v>6000</v>
          </cell>
          <cell r="B227">
            <v>6331</v>
          </cell>
          <cell r="C227" t="str">
            <v>Construcción</v>
          </cell>
        </row>
        <row r="228">
          <cell r="A228" t="str">
            <v>6000</v>
          </cell>
          <cell r="B228">
            <v>6332</v>
          </cell>
          <cell r="C228" t="str">
            <v xml:space="preserve">Ampliación </v>
          </cell>
        </row>
        <row r="229">
          <cell r="A229" t="str">
            <v>6000</v>
          </cell>
          <cell r="B229">
            <v>6341</v>
          </cell>
          <cell r="C229" t="str">
            <v>Construcción</v>
          </cell>
        </row>
        <row r="230">
          <cell r="A230" t="str">
            <v>6000</v>
          </cell>
          <cell r="B230">
            <v>6342</v>
          </cell>
          <cell r="C230" t="str">
            <v>Ampliación</v>
          </cell>
        </row>
        <row r="231">
          <cell r="A231" t="str">
            <v>6000</v>
          </cell>
          <cell r="B231">
            <v>6343</v>
          </cell>
          <cell r="C231" t="str">
            <v>Rehabilitación</v>
          </cell>
        </row>
        <row r="232">
          <cell r="A232" t="str">
            <v>6000</v>
          </cell>
          <cell r="B232">
            <v>6344</v>
          </cell>
          <cell r="C232" t="str">
            <v>Proyectos</v>
          </cell>
        </row>
        <row r="233">
          <cell r="A233" t="str">
            <v>6000</v>
          </cell>
          <cell r="B233">
            <v>6346</v>
          </cell>
          <cell r="C233" t="str">
            <v>Equipamiento</v>
          </cell>
        </row>
        <row r="234">
          <cell r="A234" t="str">
            <v>6000</v>
          </cell>
          <cell r="B234">
            <v>6411</v>
          </cell>
          <cell r="C234" t="str">
            <v>Construcción</v>
          </cell>
        </row>
        <row r="235">
          <cell r="A235" t="str">
            <v>6000</v>
          </cell>
          <cell r="B235">
            <v>6142</v>
          </cell>
          <cell r="C235" t="str">
            <v>Ampliación</v>
          </cell>
        </row>
        <row r="236">
          <cell r="A236" t="str">
            <v>6000</v>
          </cell>
          <cell r="B236">
            <v>6143</v>
          </cell>
          <cell r="C236" t="str">
            <v>Rehabilitación</v>
          </cell>
        </row>
        <row r="237">
          <cell r="A237" t="str">
            <v>6000</v>
          </cell>
          <cell r="B237">
            <v>6122</v>
          </cell>
          <cell r="C237" t="str">
            <v>Ampliación</v>
          </cell>
        </row>
        <row r="238">
          <cell r="A238" t="str">
            <v>8000</v>
          </cell>
          <cell r="B238">
            <v>8101</v>
          </cell>
          <cell r="C238" t="str">
            <v>Erogaciones Contingentes</v>
          </cell>
        </row>
        <row r="239">
          <cell r="A239" t="str">
            <v>8000</v>
          </cell>
          <cell r="B239">
            <v>8202</v>
          </cell>
          <cell r="C239" t="str">
            <v>Erogaciones imprevistas (para uso exclusivo de la Secretaría de Finanzas)</v>
          </cell>
        </row>
        <row r="240">
          <cell r="A240" t="str">
            <v>9000</v>
          </cell>
          <cell r="B240">
            <v>9101</v>
          </cell>
          <cell r="C240" t="str">
            <v xml:space="preserve">Amortización de la deuda pública </v>
          </cell>
        </row>
        <row r="241">
          <cell r="A241" t="str">
            <v>9000</v>
          </cell>
          <cell r="B241">
            <v>9201</v>
          </cell>
          <cell r="C241" t="str">
            <v>Intereses de la deuda pública</v>
          </cell>
        </row>
        <row r="242">
          <cell r="A242" t="str">
            <v>9000</v>
          </cell>
          <cell r="B242">
            <v>9901</v>
          </cell>
          <cell r="C242" t="str">
            <v>ADEFAS por servicios personales</v>
          </cell>
        </row>
        <row r="243">
          <cell r="A243" t="str">
            <v>9000</v>
          </cell>
          <cell r="B243">
            <v>9902</v>
          </cell>
          <cell r="C243" t="str">
            <v>ADEFAS por conceptos distintos de servicios personales</v>
          </cell>
        </row>
        <row r="244">
          <cell r="A244" t="str">
            <v>9000</v>
          </cell>
          <cell r="B244">
            <v>9903</v>
          </cell>
          <cell r="C244" t="str">
            <v>Devolución de ingresos percibidos indebidamente en ejercicios fiscales anteriores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PG X EJE GOB"/>
      <sheetName val="PRESUP X PROGRAMAS $"/>
      <sheetName val="PRESUP X PG y DEP"/>
      <sheetName val="PRESUP X CAPITULO"/>
      <sheetName val="UNID RESP X CAP GTO (SEFIN)"/>
      <sheetName val="SEFIN X PY"/>
      <sheetName val="PRESUP SEFIN X PROY CG PG UR"/>
      <sheetName val="ESTRUCT PROGRAM DESAGREGADA '09"/>
      <sheetName val="ESTRUCT PROGRAM DESAGREGADA_CED"/>
      <sheetName val="ORGANISMOS__UEG 2010"/>
      <sheetName val="COMPARA 2000-2005"/>
      <sheetName val="CATALOGO  PRESUP X U.P. y P.I."/>
      <sheetName val="CATALOGO  PRESUP X UP y UR"/>
      <sheetName val="Hoja3"/>
      <sheetName val="PADRON ORGANISMOS X OBJ GTO"/>
    </sheetNames>
    <sheetDataSet>
      <sheetData sheetId="0">
        <row r="7">
          <cell r="A7" t="str">
            <v>PROG GOB</v>
          </cell>
          <cell r="B7" t="str">
            <v>EJE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>
            <v>1</v>
          </cell>
          <cell r="C8" t="str">
            <v>Desarrollo Productivo del Campo</v>
          </cell>
          <cell r="D8">
            <v>298132270</v>
          </cell>
        </row>
        <row r="9">
          <cell r="A9">
            <v>2</v>
          </cell>
          <cell r="B9">
            <v>1</v>
          </cell>
          <cell r="C9" t="str">
            <v>Ciencia y Tecnología para el Desarrollo</v>
          </cell>
          <cell r="D9">
            <v>217090750</v>
          </cell>
        </row>
        <row r="10">
          <cell r="A10">
            <v>3</v>
          </cell>
          <cell r="B10">
            <v>1</v>
          </cell>
          <cell r="C10" t="str">
            <v>Fomento a la Industria, Comercio y Servicios</v>
          </cell>
          <cell r="D10">
            <v>448304494</v>
          </cell>
        </row>
        <row r="11">
          <cell r="A11">
            <v>4</v>
          </cell>
          <cell r="B11">
            <v>1</v>
          </cell>
          <cell r="C11" t="str">
            <v>Desarrollo de Infraestructura Productiva</v>
          </cell>
          <cell r="D11">
            <v>3375154453</v>
          </cell>
        </row>
        <row r="12">
          <cell r="A12">
            <v>5</v>
          </cell>
          <cell r="B12">
            <v>1</v>
          </cell>
          <cell r="C12" t="str">
            <v>Desarrollo y Fomento al Turismo</v>
          </cell>
          <cell r="D12">
            <v>186993440</v>
          </cell>
        </row>
        <row r="13">
          <cell r="A13">
            <v>6</v>
          </cell>
          <cell r="B13">
            <v>1</v>
          </cell>
          <cell r="C13" t="str">
            <v>Generación de Empleo y Seguridad Laboral</v>
          </cell>
          <cell r="D13">
            <v>113279200</v>
          </cell>
        </row>
        <row r="14">
          <cell r="A14">
            <v>7</v>
          </cell>
          <cell r="B14">
            <v>2</v>
          </cell>
          <cell r="C14" t="str">
            <v>Educación y Deporte para una Vida Digna</v>
          </cell>
          <cell r="D14">
            <v>25961474054</v>
          </cell>
        </row>
        <row r="15">
          <cell r="A15">
            <v>8</v>
          </cell>
          <cell r="B15">
            <v>2</v>
          </cell>
          <cell r="C15" t="str">
            <v>Protección y Atención Integral a la Salud</v>
          </cell>
          <cell r="D15">
            <v>4976699003</v>
          </cell>
        </row>
        <row r="16">
          <cell r="A16">
            <v>9</v>
          </cell>
          <cell r="B16">
            <v>2</v>
          </cell>
          <cell r="C16" t="str">
            <v>Desarrollo y Fomento a la Cultura</v>
          </cell>
          <cell r="D16">
            <v>318752844</v>
          </cell>
        </row>
        <row r="17">
          <cell r="A17">
            <v>10</v>
          </cell>
          <cell r="B17">
            <v>2</v>
          </cell>
          <cell r="C17" t="str">
            <v>Desarrollo Humano y Social Sustentable</v>
          </cell>
          <cell r="D17">
            <v>1452708206</v>
          </cell>
        </row>
        <row r="18">
          <cell r="A18">
            <v>11</v>
          </cell>
          <cell r="B18">
            <v>2</v>
          </cell>
          <cell r="C18" t="str">
            <v>Preservación y Restauración del Medio Ambiente</v>
          </cell>
          <cell r="D18">
            <v>97794890</v>
          </cell>
        </row>
        <row r="19">
          <cell r="A19">
            <v>12</v>
          </cell>
          <cell r="B19">
            <v>3</v>
          </cell>
          <cell r="C19" t="str">
            <v>Procuración de Justicia</v>
          </cell>
          <cell r="D19">
            <v>1304581026</v>
          </cell>
        </row>
        <row r="20">
          <cell r="A20">
            <v>13</v>
          </cell>
          <cell r="B20">
            <v>3</v>
          </cell>
          <cell r="C20" t="str">
            <v>Protección Civil</v>
          </cell>
          <cell r="D20">
            <v>94387160</v>
          </cell>
        </row>
        <row r="21">
          <cell r="A21">
            <v>14</v>
          </cell>
          <cell r="B21">
            <v>3</v>
          </cell>
          <cell r="C21" t="str">
            <v>Seguridad Pública</v>
          </cell>
          <cell r="D21">
            <v>2283565924</v>
          </cell>
        </row>
        <row r="22">
          <cell r="A22">
            <v>15</v>
          </cell>
          <cell r="B22">
            <v>3</v>
          </cell>
          <cell r="C22" t="str">
            <v>Seguridad Jurídica de Ciudadanos y Bienes</v>
          </cell>
          <cell r="D22">
            <v>1138992625</v>
          </cell>
        </row>
        <row r="23">
          <cell r="A23">
            <v>16</v>
          </cell>
          <cell r="B23">
            <v>3</v>
          </cell>
          <cell r="C23" t="str">
            <v>Impulso al Desarrollo Democrático</v>
          </cell>
          <cell r="D23">
            <v>1089932758</v>
          </cell>
        </row>
        <row r="24">
          <cell r="A24">
            <v>17</v>
          </cell>
          <cell r="B24">
            <v>4</v>
          </cell>
          <cell r="C24" t="str">
            <v>Fortalecimiento Institucional</v>
          </cell>
          <cell r="D24">
            <v>16557639850</v>
          </cell>
        </row>
        <row r="25">
          <cell r="A25">
            <v>18</v>
          </cell>
          <cell r="B25">
            <v>4</v>
          </cell>
          <cell r="C25" t="str">
            <v>Derechos Humanos</v>
          </cell>
          <cell r="D25">
            <v>92575420</v>
          </cell>
        </row>
        <row r="26">
          <cell r="A26">
            <v>19</v>
          </cell>
          <cell r="B26">
            <v>4</v>
          </cell>
          <cell r="C26" t="str">
            <v>Participación Ciudadana</v>
          </cell>
          <cell r="D26">
            <v>20453850</v>
          </cell>
        </row>
        <row r="27">
          <cell r="A27">
            <v>20</v>
          </cell>
          <cell r="B27">
            <v>2</v>
          </cell>
          <cell r="C27" t="str">
            <v>Movilidad</v>
          </cell>
          <cell r="D27">
            <v>775850025</v>
          </cell>
        </row>
        <row r="28">
          <cell r="A28">
            <v>21</v>
          </cell>
          <cell r="B28">
            <v>1</v>
          </cell>
          <cell r="C28" t="str">
            <v>Administración y Uso del Agua</v>
          </cell>
          <cell r="D28">
            <v>326410360</v>
          </cell>
        </row>
        <row r="29">
          <cell r="A29">
            <v>22</v>
          </cell>
          <cell r="B29">
            <v>1</v>
          </cell>
          <cell r="C29" t="str">
            <v>Juegos Panamericanos</v>
          </cell>
          <cell r="D29">
            <v>53444270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.FINANZAS 1999"/>
      <sheetName val="ESTRUCT 1998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02.- BD Av x Cve JUN al 02-Jul"/>
      <sheetName val="Hoja1"/>
      <sheetName val="ESTADISTICAS JUN OK"/>
      <sheetName val="ESTADISTICAS SEFIN JUN OK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x CG Y PG "/>
      <sheetName val="Reporte de Asignacionxmulti (2)"/>
      <sheetName val="Reporte de Asignacionxmultiples"/>
      <sheetName val="Hoja1"/>
      <sheetName val="Hoja1 (2)"/>
    </sheetNames>
    <sheetDataSet>
      <sheetData sheetId="0">
        <row r="7">
          <cell r="A7" t="str">
            <v>PROG GOB</v>
          </cell>
          <cell r="B7" t="str">
            <v>COMP GOB</v>
          </cell>
          <cell r="C7" t="str">
            <v>nombre</v>
          </cell>
          <cell r="D7" t="str">
            <v>sumaprograma</v>
          </cell>
        </row>
        <row r="8">
          <cell r="A8">
            <v>1</v>
          </cell>
          <cell r="B8" t="str">
            <v xml:space="preserve">05        </v>
          </cell>
          <cell r="C8" t="str">
            <v>Legislativo</v>
          </cell>
          <cell r="D8">
            <v>418545400</v>
          </cell>
        </row>
        <row r="9">
          <cell r="A9">
            <v>2</v>
          </cell>
          <cell r="B9" t="str">
            <v xml:space="preserve">05        </v>
          </cell>
          <cell r="C9" t="str">
            <v>Poder Judicial</v>
          </cell>
          <cell r="D9">
            <v>629403500</v>
          </cell>
        </row>
        <row r="10">
          <cell r="A10">
            <v>3</v>
          </cell>
          <cell r="B10" t="str">
            <v xml:space="preserve">05        </v>
          </cell>
          <cell r="C10" t="str">
            <v>Justicia Electoral</v>
          </cell>
          <cell r="D10">
            <v>21458500</v>
          </cell>
        </row>
        <row r="11">
          <cell r="A11">
            <v>4</v>
          </cell>
          <cell r="B11" t="str">
            <v xml:space="preserve">05        </v>
          </cell>
          <cell r="C11" t="str">
            <v>Tribunal Administrativo</v>
          </cell>
          <cell r="D11">
            <v>40138900</v>
          </cell>
        </row>
        <row r="12">
          <cell r="A12">
            <v>5</v>
          </cell>
          <cell r="B12" t="str">
            <v xml:space="preserve">04        </v>
          </cell>
          <cell r="C12" t="str">
            <v>Procuración e Impartición de Justicia Eficiente, Rápida y Honesta</v>
          </cell>
          <cell r="D12">
            <v>890501638</v>
          </cell>
        </row>
        <row r="13">
          <cell r="A13">
            <v>6</v>
          </cell>
          <cell r="B13" t="str">
            <v xml:space="preserve">04        </v>
          </cell>
          <cell r="C13" t="str">
            <v>Derechos Humanos</v>
          </cell>
          <cell r="D13">
            <v>50610100</v>
          </cell>
        </row>
        <row r="14">
          <cell r="A14">
            <v>7</v>
          </cell>
          <cell r="B14" t="str">
            <v xml:space="preserve">04        </v>
          </cell>
          <cell r="C14" t="str">
            <v>Seguridad Pública</v>
          </cell>
          <cell r="D14">
            <v>1688228498</v>
          </cell>
        </row>
        <row r="15">
          <cell r="A15">
            <v>8</v>
          </cell>
          <cell r="B15" t="str">
            <v xml:space="preserve">04        </v>
          </cell>
          <cell r="C15" t="str">
            <v>Protección Civil</v>
          </cell>
          <cell r="D15">
            <v>120366672</v>
          </cell>
        </row>
        <row r="16">
          <cell r="A16">
            <v>9</v>
          </cell>
          <cell r="B16" t="str">
            <v xml:space="preserve">02        </v>
          </cell>
          <cell r="C16" t="str">
            <v>Impulso a la Dinámica Económica</v>
          </cell>
          <cell r="D16">
            <v>129482822</v>
          </cell>
        </row>
        <row r="17">
          <cell r="A17">
            <v>10</v>
          </cell>
          <cell r="B17" t="str">
            <v xml:space="preserve">02        </v>
          </cell>
          <cell r="C17" t="str">
            <v>Promoción Internacional de Jalisco</v>
          </cell>
          <cell r="D17">
            <v>36617917</v>
          </cell>
        </row>
        <row r="18">
          <cell r="A18">
            <v>11</v>
          </cell>
          <cell r="B18" t="str">
            <v xml:space="preserve">02        </v>
          </cell>
          <cell r="C18" t="str">
            <v>Impulso al Turismo de Jalisco</v>
          </cell>
          <cell r="D18">
            <v>61072919</v>
          </cell>
        </row>
        <row r="19">
          <cell r="A19">
            <v>12</v>
          </cell>
          <cell r="B19" t="str">
            <v xml:space="preserve">02        </v>
          </cell>
          <cell r="C19" t="str">
            <v>Visión de Futuro en el Campo</v>
          </cell>
          <cell r="D19">
            <v>536387884</v>
          </cell>
        </row>
        <row r="20">
          <cell r="A20">
            <v>13</v>
          </cell>
          <cell r="B20" t="str">
            <v xml:space="preserve">03        </v>
          </cell>
          <cell r="C20" t="str">
            <v>Abastecimiento y Saneamiento de Agua para la Zona Conurbada de Guadalajara</v>
          </cell>
          <cell r="D20">
            <v>3443901894</v>
          </cell>
        </row>
        <row r="21">
          <cell r="A21">
            <v>14</v>
          </cell>
          <cell r="B21" t="str">
            <v xml:space="preserve">01        </v>
          </cell>
          <cell r="C21" t="str">
            <v>Promoción Integral de la Salud</v>
          </cell>
          <cell r="D21">
            <v>4015953400</v>
          </cell>
        </row>
        <row r="22">
          <cell r="A22">
            <v>15</v>
          </cell>
          <cell r="B22" t="str">
            <v xml:space="preserve">01        </v>
          </cell>
          <cell r="C22" t="str">
            <v>Desarrollo Socioeconómico de Personas en Condiciones de Pobreza y Vulnerabilidad</v>
          </cell>
          <cell r="D22">
            <v>882221993</v>
          </cell>
        </row>
        <row r="23">
          <cell r="A23">
            <v>16</v>
          </cell>
          <cell r="B23" t="str">
            <v xml:space="preserve">01        </v>
          </cell>
          <cell r="C23" t="str">
            <v>Administración y Mejoramiento de la Educación Básica</v>
          </cell>
          <cell r="D23">
            <v>14937903729.450001</v>
          </cell>
        </row>
        <row r="24">
          <cell r="A24">
            <v>17</v>
          </cell>
          <cell r="B24" t="str">
            <v xml:space="preserve">02        </v>
          </cell>
          <cell r="C24" t="str">
            <v>Administración y Mejoramiento de la Educación Media Superior</v>
          </cell>
          <cell r="D24">
            <v>2948851303</v>
          </cell>
        </row>
        <row r="25">
          <cell r="A25">
            <v>18</v>
          </cell>
          <cell r="B25" t="str">
            <v xml:space="preserve">02        </v>
          </cell>
          <cell r="C25" t="str">
            <v>Administración y Mejoramiento de la Educación Superior</v>
          </cell>
          <cell r="D25">
            <v>2226606611</v>
          </cell>
        </row>
        <row r="26">
          <cell r="A26">
            <v>19</v>
          </cell>
          <cell r="B26" t="str">
            <v xml:space="preserve">01        </v>
          </cell>
          <cell r="C26" t="str">
            <v>Gestión del Sistema Educativo Estatal</v>
          </cell>
          <cell r="D26">
            <v>535463631.55000001</v>
          </cell>
        </row>
        <row r="27">
          <cell r="A27">
            <v>20</v>
          </cell>
          <cell r="B27" t="str">
            <v xml:space="preserve">01        </v>
          </cell>
          <cell r="C27" t="str">
            <v>Promoción Cultural y Artística</v>
          </cell>
          <cell r="D27">
            <v>315719200</v>
          </cell>
        </row>
        <row r="28">
          <cell r="A28">
            <v>21</v>
          </cell>
          <cell r="B28" t="str">
            <v xml:space="preserve">01        </v>
          </cell>
          <cell r="C28" t="str">
            <v>Fomento al Deporte</v>
          </cell>
          <cell r="D28">
            <v>464501525</v>
          </cell>
        </row>
        <row r="29">
          <cell r="A29">
            <v>22</v>
          </cell>
          <cell r="B29" t="str">
            <v xml:space="preserve">02        </v>
          </cell>
          <cell r="C29" t="str">
            <v>Desarrollo de la Ciencia y Tecnología</v>
          </cell>
          <cell r="D29">
            <v>25147200</v>
          </cell>
        </row>
        <row r="30">
          <cell r="A30">
            <v>23</v>
          </cell>
          <cell r="B30" t="str">
            <v xml:space="preserve">05        </v>
          </cell>
          <cell r="C30" t="str">
            <v>Administración al Servicio de la Ciudadanía</v>
          </cell>
          <cell r="D30">
            <v>421306737</v>
          </cell>
        </row>
        <row r="31">
          <cell r="A31">
            <v>24</v>
          </cell>
          <cell r="B31" t="str">
            <v xml:space="preserve">05        </v>
          </cell>
          <cell r="C31" t="str">
            <v>Conducción de las Políticas Generales de Gobierno</v>
          </cell>
          <cell r="D31">
            <v>165150060</v>
          </cell>
        </row>
        <row r="32">
          <cell r="A32">
            <v>25</v>
          </cell>
          <cell r="B32" t="str">
            <v xml:space="preserve">05        </v>
          </cell>
          <cell r="C32" t="str">
            <v>Protección Jurídica de Los Ciudadanos y sus Bienes</v>
          </cell>
          <cell r="D32">
            <v>120237243</v>
          </cell>
        </row>
        <row r="33">
          <cell r="A33">
            <v>26</v>
          </cell>
          <cell r="B33" t="str">
            <v xml:space="preserve">05        </v>
          </cell>
          <cell r="C33" t="str">
            <v>Impulso al Desarrollo Democrático del Estado</v>
          </cell>
          <cell r="D33">
            <v>77428861</v>
          </cell>
        </row>
        <row r="34">
          <cell r="A34">
            <v>27</v>
          </cell>
          <cell r="B34" t="str">
            <v xml:space="preserve">05        </v>
          </cell>
          <cell r="C34" t="str">
            <v>Comunicación Pública e Información de los Actos de Gobierno</v>
          </cell>
          <cell r="D34">
            <v>142443822</v>
          </cell>
        </row>
        <row r="35">
          <cell r="A35">
            <v>28</v>
          </cell>
          <cell r="B35" t="str">
            <v xml:space="preserve">05        </v>
          </cell>
          <cell r="C35" t="str">
            <v>Control y Evaluación de la Gestión Pública</v>
          </cell>
          <cell r="D35">
            <v>80356693</v>
          </cell>
        </row>
        <row r="36">
          <cell r="A36">
            <v>29</v>
          </cell>
          <cell r="B36" t="str">
            <v xml:space="preserve">03        </v>
          </cell>
          <cell r="C36" t="str">
            <v>Fortalecimiento del Sistema Integral de Planeación del Estado</v>
          </cell>
          <cell r="D36">
            <v>55741364</v>
          </cell>
        </row>
        <row r="37">
          <cell r="A37">
            <v>30</v>
          </cell>
          <cell r="B37" t="str">
            <v xml:space="preserve">03        </v>
          </cell>
          <cell r="C37" t="str">
            <v>Fortalecimiento del Federalismo y la Hacienda Municipal</v>
          </cell>
          <cell r="D37">
            <v>9215197100</v>
          </cell>
        </row>
        <row r="38">
          <cell r="A38">
            <v>31</v>
          </cell>
          <cell r="B38" t="str">
            <v xml:space="preserve">03        </v>
          </cell>
          <cell r="C38" t="str">
            <v>Fomento al Desarrollo Regional</v>
          </cell>
          <cell r="D38">
            <v>1515732417</v>
          </cell>
        </row>
        <row r="39">
          <cell r="A39">
            <v>32</v>
          </cell>
          <cell r="B39" t="str">
            <v xml:space="preserve">03        </v>
          </cell>
          <cell r="C39" t="str">
            <v>Coordinación Metropolitana</v>
          </cell>
          <cell r="D39">
            <v>227357879</v>
          </cell>
        </row>
        <row r="40">
          <cell r="A40">
            <v>33</v>
          </cell>
          <cell r="B40" t="str">
            <v xml:space="preserve">03        </v>
          </cell>
          <cell r="C40" t="str">
            <v>Promoción del Desarrollo Urbano Sustentable</v>
          </cell>
          <cell r="D40">
            <v>137817539</v>
          </cell>
        </row>
        <row r="41">
          <cell r="A41">
            <v>34</v>
          </cell>
          <cell r="B41" t="str">
            <v xml:space="preserve">01        </v>
          </cell>
          <cell r="C41" t="str">
            <v>Fomento a la Vivienda</v>
          </cell>
          <cell r="D41">
            <v>30000000</v>
          </cell>
        </row>
        <row r="42">
          <cell r="A42">
            <v>35</v>
          </cell>
          <cell r="B42" t="str">
            <v xml:space="preserve">03        </v>
          </cell>
          <cell r="C42" t="str">
            <v>Agua Limpia para Jalisco</v>
          </cell>
          <cell r="D42">
            <v>128767570</v>
          </cell>
        </row>
        <row r="43">
          <cell r="A43">
            <v>36</v>
          </cell>
          <cell r="B43" t="str">
            <v xml:space="preserve">03        </v>
          </cell>
          <cell r="C43" t="str">
            <v>Protección al Medio Ambiente y Sustentabilidad</v>
          </cell>
          <cell r="D43">
            <v>159720110</v>
          </cell>
        </row>
        <row r="44">
          <cell r="A44">
            <v>37</v>
          </cell>
          <cell r="B44" t="str">
            <v xml:space="preserve">03        </v>
          </cell>
          <cell r="C44" t="str">
            <v>Modernización de las Comunicaciones y el Transporte</v>
          </cell>
          <cell r="D44">
            <v>1442570482</v>
          </cell>
        </row>
        <row r="45">
          <cell r="A45">
            <v>38</v>
          </cell>
          <cell r="B45" t="str">
            <v xml:space="preserve">05        </v>
          </cell>
          <cell r="C45" t="str">
            <v>Gestión y Fortalecimiento de la Hacienda Pública Estatal</v>
          </cell>
          <cell r="D45">
            <v>386988780</v>
          </cell>
        </row>
        <row r="46">
          <cell r="A46">
            <v>39</v>
          </cell>
          <cell r="B46" t="str">
            <v xml:space="preserve">05        </v>
          </cell>
          <cell r="C46" t="str">
            <v>Financiamiento para el Desarrollo</v>
          </cell>
          <cell r="D46">
            <v>1207208106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view="pageBreakPreview" zoomScale="60" zoomScaleNormal="100" workbookViewId="0">
      <selection activeCell="C27" sqref="C27:H34"/>
    </sheetView>
  </sheetViews>
  <sheetFormatPr baseColWidth="10" defaultColWidth="11.42578125" defaultRowHeight="14.25" x14ac:dyDescent="0.2"/>
  <cols>
    <col min="1" max="1" width="2.85546875" style="47" customWidth="1"/>
    <col min="2" max="2" width="6.5703125" style="47" customWidth="1"/>
    <col min="3" max="3" width="60.42578125" style="47" customWidth="1"/>
    <col min="4" max="4" width="15.85546875" style="47" bestFit="1" customWidth="1"/>
    <col min="5" max="5" width="24.42578125" style="47" bestFit="1" customWidth="1"/>
    <col min="6" max="7" width="16.85546875" style="47" bestFit="1" customWidth="1"/>
    <col min="8" max="9" width="14.42578125" style="47" bestFit="1" customWidth="1"/>
    <col min="10" max="10" width="15.5703125" style="47" bestFit="1" customWidth="1"/>
    <col min="11" max="16384" width="11.42578125" style="47"/>
  </cols>
  <sheetData>
    <row r="1" spans="1:10" x14ac:dyDescent="0.2">
      <c r="A1" s="46"/>
      <c r="B1" s="46"/>
      <c r="C1" s="46"/>
    </row>
    <row r="2" spans="1:10" ht="15.75" x14ac:dyDescent="0.25">
      <c r="A2" s="46"/>
      <c r="B2" s="115" t="s">
        <v>24</v>
      </c>
      <c r="C2" s="116"/>
      <c r="D2" s="116"/>
      <c r="E2" s="116"/>
      <c r="F2" s="116"/>
      <c r="G2" s="116"/>
      <c r="H2" s="116"/>
      <c r="I2" s="117"/>
    </row>
    <row r="3" spans="1:10" ht="15.75" x14ac:dyDescent="0.25">
      <c r="A3" s="46"/>
      <c r="B3" s="118" t="s">
        <v>110</v>
      </c>
      <c r="C3" s="119"/>
      <c r="D3" s="119"/>
      <c r="E3" s="119"/>
      <c r="F3" s="119"/>
      <c r="G3" s="119"/>
      <c r="H3" s="119"/>
      <c r="I3" s="120"/>
    </row>
    <row r="4" spans="1:10" ht="15.75" x14ac:dyDescent="0.25">
      <c r="A4" s="46"/>
      <c r="B4" s="118" t="s">
        <v>111</v>
      </c>
      <c r="C4" s="119"/>
      <c r="D4" s="119"/>
      <c r="E4" s="119"/>
      <c r="F4" s="119"/>
      <c r="G4" s="119"/>
      <c r="H4" s="119"/>
      <c r="I4" s="120"/>
    </row>
    <row r="5" spans="1:10" ht="15.75" x14ac:dyDescent="0.25">
      <c r="A5" s="46"/>
      <c r="B5" s="118" t="s">
        <v>144</v>
      </c>
      <c r="C5" s="119"/>
      <c r="D5" s="119"/>
      <c r="E5" s="119"/>
      <c r="F5" s="119"/>
      <c r="G5" s="119"/>
      <c r="H5" s="119"/>
      <c r="I5" s="120"/>
    </row>
    <row r="6" spans="1:10" ht="18.75" customHeight="1" x14ac:dyDescent="0.25">
      <c r="A6" s="46"/>
      <c r="B6" s="71"/>
      <c r="C6" s="72"/>
      <c r="D6" s="72"/>
      <c r="E6" s="72"/>
      <c r="F6" s="72"/>
      <c r="G6" s="72"/>
      <c r="H6" s="72"/>
      <c r="I6" s="73"/>
    </row>
    <row r="7" spans="1:10" ht="15" customHeight="1" x14ac:dyDescent="0.25">
      <c r="A7" s="46"/>
      <c r="B7" s="74"/>
      <c r="C7" s="75"/>
      <c r="D7" s="75"/>
      <c r="E7" s="75"/>
      <c r="F7" s="75"/>
      <c r="G7" s="75"/>
      <c r="H7" s="75"/>
      <c r="I7" s="76"/>
    </row>
    <row r="8" spans="1:10" x14ac:dyDescent="0.2">
      <c r="A8" s="46"/>
      <c r="B8" s="46"/>
      <c r="C8" s="48"/>
    </row>
    <row r="9" spans="1:10" x14ac:dyDescent="0.2">
      <c r="A9" s="46"/>
      <c r="B9" s="121" t="s">
        <v>112</v>
      </c>
      <c r="C9" s="122"/>
      <c r="D9" s="127" t="s">
        <v>113</v>
      </c>
      <c r="E9" s="127"/>
      <c r="F9" s="127"/>
      <c r="G9" s="127"/>
      <c r="H9" s="128"/>
      <c r="I9" s="129" t="s">
        <v>114</v>
      </c>
    </row>
    <row r="10" spans="1:10" x14ac:dyDescent="0.2">
      <c r="B10" s="123"/>
      <c r="C10" s="124"/>
      <c r="D10" s="130" t="s">
        <v>115</v>
      </c>
      <c r="E10" s="131" t="s">
        <v>116</v>
      </c>
      <c r="F10" s="114" t="s">
        <v>117</v>
      </c>
      <c r="G10" s="114" t="s">
        <v>21</v>
      </c>
      <c r="H10" s="114" t="s">
        <v>23</v>
      </c>
      <c r="I10" s="114"/>
    </row>
    <row r="11" spans="1:10" x14ac:dyDescent="0.2">
      <c r="B11" s="123"/>
      <c r="C11" s="124"/>
      <c r="D11" s="130"/>
      <c r="E11" s="131"/>
      <c r="F11" s="114"/>
      <c r="G11" s="114"/>
      <c r="H11" s="114"/>
      <c r="I11" s="114"/>
    </row>
    <row r="12" spans="1:10" x14ac:dyDescent="0.2">
      <c r="B12" s="125"/>
      <c r="C12" s="126"/>
      <c r="D12" s="49">
        <v>1</v>
      </c>
      <c r="E12" s="50">
        <v>2</v>
      </c>
      <c r="F12" s="50" t="s">
        <v>118</v>
      </c>
      <c r="G12" s="50">
        <v>4</v>
      </c>
      <c r="H12" s="50">
        <v>5</v>
      </c>
      <c r="I12" s="51" t="s">
        <v>119</v>
      </c>
    </row>
    <row r="13" spans="1:10" x14ac:dyDescent="0.2">
      <c r="B13" s="52"/>
      <c r="C13" s="53"/>
      <c r="D13" s="62"/>
      <c r="E13" s="62"/>
      <c r="F13" s="62"/>
      <c r="G13" s="63"/>
      <c r="H13" s="62"/>
      <c r="I13" s="64"/>
    </row>
    <row r="14" spans="1:10" x14ac:dyDescent="0.2">
      <c r="B14" s="54"/>
      <c r="C14" s="61" t="s">
        <v>121</v>
      </c>
      <c r="D14" s="65">
        <v>232425015.34999999</v>
      </c>
      <c r="E14" s="65">
        <v>0</v>
      </c>
      <c r="F14" s="65">
        <v>232425015.34999999</v>
      </c>
      <c r="G14" s="66">
        <v>36995163.219999999</v>
      </c>
      <c r="H14" s="65">
        <v>36276671.850000001</v>
      </c>
      <c r="I14" s="67">
        <v>195429852.13</v>
      </c>
      <c r="J14" s="89"/>
    </row>
    <row r="15" spans="1:10" x14ac:dyDescent="0.2">
      <c r="B15" s="54"/>
      <c r="C15" s="56"/>
      <c r="D15" s="68"/>
      <c r="E15" s="68"/>
      <c r="F15" s="68"/>
      <c r="G15" s="69"/>
      <c r="H15" s="68"/>
      <c r="I15" s="70"/>
    </row>
    <row r="16" spans="1:10" x14ac:dyDescent="0.2">
      <c r="B16" s="54"/>
      <c r="C16" s="55"/>
      <c r="D16" s="68"/>
      <c r="E16" s="68"/>
      <c r="F16" s="68"/>
      <c r="G16" s="69"/>
      <c r="H16" s="68"/>
      <c r="I16" s="70"/>
    </row>
    <row r="17" spans="2:9" x14ac:dyDescent="0.2">
      <c r="B17" s="54"/>
      <c r="C17" s="55"/>
      <c r="D17" s="68"/>
      <c r="E17" s="68"/>
      <c r="F17" s="68"/>
      <c r="G17" s="69"/>
      <c r="H17" s="68"/>
      <c r="I17" s="70"/>
    </row>
    <row r="18" spans="2:9" x14ac:dyDescent="0.2">
      <c r="B18" s="54"/>
      <c r="C18" s="55"/>
      <c r="D18" s="68"/>
      <c r="E18" s="68"/>
      <c r="F18" s="68"/>
      <c r="G18" s="69"/>
      <c r="H18" s="68"/>
      <c r="I18" s="70"/>
    </row>
    <row r="19" spans="2:9" x14ac:dyDescent="0.2">
      <c r="B19" s="54"/>
      <c r="C19" s="57"/>
      <c r="D19" s="68"/>
      <c r="E19" s="68"/>
      <c r="F19" s="68"/>
      <c r="G19" s="69"/>
      <c r="H19" s="68"/>
      <c r="I19" s="70"/>
    </row>
    <row r="20" spans="2:9" x14ac:dyDescent="0.2">
      <c r="B20" s="54"/>
      <c r="C20" s="57"/>
      <c r="D20" s="68"/>
      <c r="E20" s="68"/>
      <c r="F20" s="68"/>
      <c r="G20" s="69"/>
      <c r="H20" s="68"/>
      <c r="I20" s="70"/>
    </row>
    <row r="21" spans="2:9" x14ac:dyDescent="0.2">
      <c r="B21" s="54"/>
      <c r="C21" s="58"/>
      <c r="D21" s="68"/>
      <c r="E21" s="68"/>
      <c r="F21" s="68"/>
      <c r="G21" s="69"/>
      <c r="H21" s="68"/>
      <c r="I21" s="70"/>
    </row>
    <row r="22" spans="2:9" x14ac:dyDescent="0.2">
      <c r="B22" s="54"/>
      <c r="D22" s="68"/>
      <c r="E22" s="68"/>
      <c r="F22" s="68"/>
      <c r="G22" s="69"/>
      <c r="H22" s="68"/>
      <c r="I22" s="70"/>
    </row>
    <row r="23" spans="2:9" x14ac:dyDescent="0.2">
      <c r="B23" s="59"/>
      <c r="C23" s="60" t="s">
        <v>120</v>
      </c>
      <c r="D23" s="80">
        <v>232425015.34999999</v>
      </c>
      <c r="E23" s="80">
        <v>0</v>
      </c>
      <c r="F23" s="80">
        <v>232425015.34999999</v>
      </c>
      <c r="G23" s="80">
        <v>36995163.219999999</v>
      </c>
      <c r="H23" s="80">
        <v>36276671.850000001</v>
      </c>
      <c r="I23" s="80">
        <v>195429852.13</v>
      </c>
    </row>
    <row r="24" spans="2:9" x14ac:dyDescent="0.2">
      <c r="F24" s="92"/>
      <c r="G24" s="92"/>
    </row>
    <row r="25" spans="2:9" x14ac:dyDescent="0.2">
      <c r="F25" s="92"/>
      <c r="G25" s="92"/>
    </row>
    <row r="26" spans="2:9" x14ac:dyDescent="0.2">
      <c r="F26" s="94"/>
      <c r="G26" s="94"/>
    </row>
    <row r="27" spans="2:9" ht="15" x14ac:dyDescent="0.25">
      <c r="C27" s="101" t="s">
        <v>129</v>
      </c>
      <c r="D27" s="101"/>
      <c r="E27" s="101"/>
      <c r="F27" s="102"/>
      <c r="G27" s="103"/>
      <c r="H27" s="104"/>
    </row>
    <row r="28" spans="2:9" ht="15" x14ac:dyDescent="0.25">
      <c r="C28" s="105"/>
      <c r="D28" s="105"/>
      <c r="E28" s="105"/>
      <c r="F28" s="106"/>
      <c r="G28" s="103"/>
      <c r="H28" s="101"/>
      <c r="I28" s="92"/>
    </row>
    <row r="29" spans="2:9" ht="15" x14ac:dyDescent="0.25">
      <c r="C29" s="105"/>
      <c r="D29" s="105"/>
      <c r="E29" s="105"/>
      <c r="F29" s="106"/>
      <c r="G29" s="103"/>
      <c r="H29" s="101"/>
      <c r="I29" s="89"/>
    </row>
    <row r="30" spans="2:9" ht="15" x14ac:dyDescent="0.25">
      <c r="C30" s="107" t="s">
        <v>130</v>
      </c>
      <c r="D30" s="108" t="s">
        <v>131</v>
      </c>
      <c r="E30" s="109"/>
      <c r="F30" s="110"/>
      <c r="G30" s="104" t="s">
        <v>140</v>
      </c>
      <c r="H30" s="111"/>
    </row>
    <row r="31" spans="2:9" ht="15" x14ac:dyDescent="0.25">
      <c r="C31" s="108"/>
      <c r="D31" s="107"/>
      <c r="E31" s="112"/>
      <c r="F31" s="110"/>
      <c r="G31" s="108"/>
      <c r="H31" s="113"/>
    </row>
    <row r="32" spans="2:9" ht="15" x14ac:dyDescent="0.25">
      <c r="C32" s="107"/>
      <c r="D32" s="107"/>
      <c r="E32" s="112"/>
      <c r="F32" s="110"/>
      <c r="G32" s="108"/>
      <c r="H32" s="111"/>
    </row>
    <row r="33" spans="3:8" ht="15" x14ac:dyDescent="0.25">
      <c r="C33" s="107" t="s">
        <v>132</v>
      </c>
      <c r="D33" s="107" t="s">
        <v>133</v>
      </c>
      <c r="E33" s="112"/>
      <c r="F33" s="110"/>
      <c r="G33" s="108" t="s">
        <v>136</v>
      </c>
      <c r="H33" s="111"/>
    </row>
    <row r="34" spans="3:8" ht="15" x14ac:dyDescent="0.25">
      <c r="C34" s="107" t="s">
        <v>134</v>
      </c>
      <c r="D34" s="107" t="s">
        <v>135</v>
      </c>
      <c r="E34" s="112"/>
      <c r="F34" s="107"/>
      <c r="G34" s="107" t="s">
        <v>139</v>
      </c>
      <c r="H34" s="105"/>
    </row>
  </sheetData>
  <mergeCells count="12">
    <mergeCell ref="G10:G11"/>
    <mergeCell ref="H10:H11"/>
    <mergeCell ref="B2:I2"/>
    <mergeCell ref="B3:I3"/>
    <mergeCell ref="B4:I4"/>
    <mergeCell ref="B5:I5"/>
    <mergeCell ref="B9:C12"/>
    <mergeCell ref="D9:H9"/>
    <mergeCell ref="I9:I11"/>
    <mergeCell ref="D10:D11"/>
    <mergeCell ref="E10:E11"/>
    <mergeCell ref="F10:F11"/>
  </mergeCells>
  <pageMargins left="0.7" right="0.7" top="0.75" bottom="0.75" header="0.3" footer="0.3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80" zoomScaleNormal="80" workbookViewId="0">
      <pane ySplit="7" topLeftCell="A17" activePane="bottomLeft" state="frozen"/>
      <selection activeCell="F31" sqref="F31"/>
      <selection pane="bottomLeft" activeCell="C20" sqref="C20:H27"/>
    </sheetView>
  </sheetViews>
  <sheetFormatPr baseColWidth="10" defaultColWidth="11.42578125" defaultRowHeight="12.75" x14ac:dyDescent="0.2"/>
  <cols>
    <col min="1" max="1" width="3.42578125" style="2" customWidth="1"/>
    <col min="2" max="2" width="7.28515625" style="2" customWidth="1"/>
    <col min="3" max="3" width="42.140625" style="2" customWidth="1"/>
    <col min="4" max="4" width="15.85546875" style="2" bestFit="1" customWidth="1"/>
    <col min="5" max="5" width="16.85546875" style="2" customWidth="1"/>
    <col min="6" max="9" width="15.7109375" style="2" bestFit="1" customWidth="1"/>
    <col min="10" max="16384" width="11.42578125" style="2"/>
  </cols>
  <sheetData>
    <row r="1" spans="1:9" ht="13.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1"/>
      <c r="B2" s="132" t="s">
        <v>24</v>
      </c>
      <c r="C2" s="133"/>
      <c r="D2" s="133"/>
      <c r="E2" s="133"/>
      <c r="F2" s="133"/>
      <c r="G2" s="133"/>
      <c r="H2" s="133"/>
      <c r="I2" s="134"/>
    </row>
    <row r="3" spans="1:9" ht="15.75" x14ac:dyDescent="0.25">
      <c r="A3" s="1"/>
      <c r="B3" s="135" t="s">
        <v>110</v>
      </c>
      <c r="C3" s="136"/>
      <c r="D3" s="136"/>
      <c r="E3" s="136"/>
      <c r="F3" s="136"/>
      <c r="G3" s="136"/>
      <c r="H3" s="136"/>
      <c r="I3" s="137"/>
    </row>
    <row r="4" spans="1:9" ht="15.75" x14ac:dyDescent="0.25">
      <c r="A4" s="1"/>
      <c r="B4" s="135" t="s">
        <v>122</v>
      </c>
      <c r="C4" s="136"/>
      <c r="D4" s="136"/>
      <c r="E4" s="136"/>
      <c r="F4" s="136"/>
      <c r="G4" s="136"/>
      <c r="H4" s="136"/>
      <c r="I4" s="137"/>
    </row>
    <row r="5" spans="1:9" ht="15.75" x14ac:dyDescent="0.25">
      <c r="A5" s="1"/>
      <c r="B5" s="135" t="s">
        <v>144</v>
      </c>
      <c r="C5" s="136"/>
      <c r="D5" s="136"/>
      <c r="E5" s="136"/>
      <c r="F5" s="136"/>
      <c r="G5" s="136"/>
      <c r="H5" s="136"/>
      <c r="I5" s="137"/>
    </row>
    <row r="6" spans="1:9" s="4" customFormat="1" ht="16.5" thickBot="1" x14ac:dyDescent="0.3">
      <c r="A6" s="1"/>
      <c r="B6" s="138"/>
      <c r="C6" s="139"/>
      <c r="D6" s="139"/>
      <c r="E6" s="139"/>
      <c r="F6" s="139"/>
      <c r="G6" s="139"/>
      <c r="H6" s="139"/>
      <c r="I6" s="140"/>
    </row>
    <row r="7" spans="1:9" ht="49.5" customHeight="1" x14ac:dyDescent="0.2">
      <c r="A7" s="1"/>
      <c r="B7" s="1"/>
      <c r="C7" s="1"/>
      <c r="D7" s="3"/>
      <c r="E7" s="3"/>
      <c r="F7" s="3"/>
      <c r="G7" s="3"/>
      <c r="H7" s="1"/>
      <c r="I7" s="1"/>
    </row>
    <row r="8" spans="1:9" s="6" customFormat="1" ht="39.75" customHeight="1" x14ac:dyDescent="0.25">
      <c r="A8" s="5"/>
      <c r="B8" s="121" t="s">
        <v>112</v>
      </c>
      <c r="C8" s="122"/>
      <c r="D8" s="127" t="s">
        <v>113</v>
      </c>
      <c r="E8" s="127"/>
      <c r="F8" s="127"/>
      <c r="G8" s="127"/>
      <c r="H8" s="128"/>
      <c r="I8" s="129" t="s">
        <v>114</v>
      </c>
    </row>
    <row r="9" spans="1:9" s="11" customFormat="1" ht="12.75" customHeight="1" x14ac:dyDescent="0.2">
      <c r="A9" s="7"/>
      <c r="B9" s="123"/>
      <c r="C9" s="124"/>
      <c r="D9" s="130" t="s">
        <v>115</v>
      </c>
      <c r="E9" s="131" t="s">
        <v>116</v>
      </c>
      <c r="F9" s="114" t="s">
        <v>117</v>
      </c>
      <c r="G9" s="114" t="s">
        <v>21</v>
      </c>
      <c r="H9" s="114" t="s">
        <v>23</v>
      </c>
      <c r="I9" s="114"/>
    </row>
    <row r="10" spans="1:9" s="11" customFormat="1" ht="12.75" customHeight="1" x14ac:dyDescent="0.2">
      <c r="A10" s="7"/>
      <c r="B10" s="123"/>
      <c r="C10" s="124"/>
      <c r="D10" s="130"/>
      <c r="E10" s="131"/>
      <c r="F10" s="114"/>
      <c r="G10" s="114"/>
      <c r="H10" s="114"/>
      <c r="I10" s="114"/>
    </row>
    <row r="11" spans="1:9" s="15" customFormat="1" ht="27.95" customHeight="1" thickBot="1" x14ac:dyDescent="0.3">
      <c r="A11" s="12"/>
      <c r="B11" s="125"/>
      <c r="C11" s="126"/>
      <c r="D11" s="49">
        <v>1</v>
      </c>
      <c r="E11" s="50">
        <v>2</v>
      </c>
      <c r="F11" s="50" t="s">
        <v>118</v>
      </c>
      <c r="G11" s="50">
        <v>4</v>
      </c>
      <c r="H11" s="50">
        <v>5</v>
      </c>
      <c r="I11" s="51" t="s">
        <v>119</v>
      </c>
    </row>
    <row r="12" spans="1:9" s="15" customFormat="1" ht="27.95" customHeight="1" x14ac:dyDescent="0.25">
      <c r="A12" s="12"/>
      <c r="B12" s="27"/>
      <c r="C12" s="13" t="s">
        <v>30</v>
      </c>
      <c r="D12" s="14">
        <v>228779848.34999999</v>
      </c>
      <c r="E12" s="14">
        <v>0</v>
      </c>
      <c r="F12" s="14">
        <v>0</v>
      </c>
      <c r="G12" s="14">
        <v>36774052.839999996</v>
      </c>
      <c r="H12" s="14">
        <v>36055561.469999999</v>
      </c>
      <c r="I12" s="21">
        <v>-36774052.839999996</v>
      </c>
    </row>
    <row r="13" spans="1:9" s="15" customFormat="1" ht="27.95" customHeight="1" x14ac:dyDescent="0.25">
      <c r="A13" s="12"/>
      <c r="B13" s="28"/>
      <c r="C13" s="22" t="s">
        <v>31</v>
      </c>
      <c r="D13" s="23">
        <v>3645167</v>
      </c>
      <c r="E13" s="23">
        <v>0</v>
      </c>
      <c r="F13" s="23">
        <v>0</v>
      </c>
      <c r="G13" s="23">
        <v>221110.38</v>
      </c>
      <c r="H13" s="23">
        <v>221110.38</v>
      </c>
      <c r="I13" s="24">
        <v>-221110.38</v>
      </c>
    </row>
    <row r="14" spans="1:9" s="15" customFormat="1" ht="27.75" customHeight="1" x14ac:dyDescent="0.25">
      <c r="A14" s="12"/>
      <c r="B14" s="77"/>
      <c r="C14" s="78" t="s">
        <v>32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24">
        <v>0</v>
      </c>
    </row>
    <row r="15" spans="1:9" ht="27.75" customHeight="1" thickBot="1" x14ac:dyDescent="0.25">
      <c r="A15" s="1"/>
      <c r="B15" s="29"/>
      <c r="C15" s="26" t="s">
        <v>123</v>
      </c>
      <c r="D15" s="20">
        <v>232425015.34999999</v>
      </c>
      <c r="E15" s="20">
        <v>0</v>
      </c>
      <c r="F15" s="20">
        <v>0</v>
      </c>
      <c r="G15" s="20">
        <v>36995163.219999999</v>
      </c>
      <c r="H15" s="20">
        <v>36276671.850000001</v>
      </c>
      <c r="I15" s="20">
        <v>-36995163.219999999</v>
      </c>
    </row>
    <row r="16" spans="1:9" x14ac:dyDescent="0.2">
      <c r="A16" s="1"/>
      <c r="B16" s="1"/>
      <c r="C16" s="1"/>
      <c r="D16" s="1"/>
      <c r="E16" s="1"/>
      <c r="F16" s="44"/>
      <c r="G16" s="44"/>
      <c r="H16" s="44"/>
      <c r="I16" s="1"/>
    </row>
    <row r="17" spans="1:9" x14ac:dyDescent="0.2">
      <c r="A17" s="1"/>
      <c r="B17" s="1"/>
      <c r="C17" s="1"/>
      <c r="D17" s="1"/>
      <c r="E17" s="1"/>
      <c r="F17" s="44"/>
      <c r="G17" s="44"/>
      <c r="H17" s="44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ht="15" x14ac:dyDescent="0.25">
      <c r="A20" s="1"/>
      <c r="B20" s="1"/>
      <c r="C20" s="101" t="s">
        <v>129</v>
      </c>
      <c r="D20" s="101"/>
      <c r="E20" s="101"/>
      <c r="F20" s="102"/>
      <c r="G20" s="103"/>
      <c r="H20" s="104"/>
      <c r="I20" s="1"/>
    </row>
    <row r="21" spans="1:9" ht="15" x14ac:dyDescent="0.25">
      <c r="B21" s="1"/>
      <c r="C21" s="105"/>
      <c r="D21" s="105"/>
      <c r="E21" s="105"/>
      <c r="F21" s="106"/>
      <c r="G21" s="103"/>
      <c r="H21" s="101"/>
      <c r="I21" s="1"/>
    </row>
    <row r="22" spans="1:9" ht="15" x14ac:dyDescent="0.25">
      <c r="C22" s="105"/>
      <c r="D22" s="105"/>
      <c r="E22" s="105"/>
      <c r="F22" s="106"/>
      <c r="G22" s="103"/>
      <c r="H22" s="101"/>
    </row>
    <row r="23" spans="1:9" ht="15" x14ac:dyDescent="0.25">
      <c r="C23" s="107" t="s">
        <v>130</v>
      </c>
      <c r="D23" s="108" t="s">
        <v>131</v>
      </c>
      <c r="E23" s="109"/>
      <c r="F23" s="110"/>
      <c r="G23" s="104" t="s">
        <v>141</v>
      </c>
      <c r="H23" s="111"/>
    </row>
    <row r="24" spans="1:9" ht="15" x14ac:dyDescent="0.25">
      <c r="C24" s="108"/>
      <c r="D24" s="107"/>
      <c r="E24" s="112"/>
      <c r="F24" s="110"/>
      <c r="G24" s="108"/>
      <c r="H24" s="113"/>
    </row>
    <row r="25" spans="1:9" ht="15" x14ac:dyDescent="0.25">
      <c r="C25" s="107"/>
      <c r="D25" s="107"/>
      <c r="E25" s="112"/>
      <c r="F25" s="110"/>
      <c r="G25" s="108"/>
      <c r="H25" s="111"/>
    </row>
    <row r="26" spans="1:9" ht="15" x14ac:dyDescent="0.25">
      <c r="C26" s="107" t="s">
        <v>132</v>
      </c>
      <c r="D26" s="107" t="s">
        <v>133</v>
      </c>
      <c r="E26" s="112"/>
      <c r="F26" s="110"/>
      <c r="G26" s="108" t="s">
        <v>142</v>
      </c>
      <c r="H26" s="111"/>
    </row>
    <row r="27" spans="1:9" ht="15" x14ac:dyDescent="0.25">
      <c r="C27" s="107" t="s">
        <v>134</v>
      </c>
      <c r="D27" s="107" t="s">
        <v>135</v>
      </c>
      <c r="E27" s="112"/>
      <c r="F27" s="107"/>
      <c r="G27" s="107" t="s">
        <v>143</v>
      </c>
      <c r="H27" s="105"/>
    </row>
  </sheetData>
  <mergeCells count="13">
    <mergeCell ref="B8:C11"/>
    <mergeCell ref="D8:H8"/>
    <mergeCell ref="I8:I10"/>
    <mergeCell ref="D9:D10"/>
    <mergeCell ref="E9:E10"/>
    <mergeCell ref="F9:F10"/>
    <mergeCell ref="G9:G10"/>
    <mergeCell ref="H9:H10"/>
    <mergeCell ref="B2:I2"/>
    <mergeCell ref="B3:I3"/>
    <mergeCell ref="B4:I4"/>
    <mergeCell ref="B5:I5"/>
    <mergeCell ref="B6:I6"/>
  </mergeCells>
  <printOptions horizontalCentered="1" verticalCentered="1"/>
  <pageMargins left="0.55118110236220474" right="0" top="0.98425196850393704" bottom="0.98425196850393704" header="0" footer="0"/>
  <pageSetup scale="6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view="pageBreakPreview" topLeftCell="A74" zoomScale="60" zoomScaleNormal="80" workbookViewId="0">
      <selection activeCell="C89" sqref="C89:H97"/>
    </sheetView>
  </sheetViews>
  <sheetFormatPr baseColWidth="10" defaultColWidth="11.42578125" defaultRowHeight="12.75" x14ac:dyDescent="0.2"/>
  <cols>
    <col min="1" max="1" width="3.42578125" style="2" customWidth="1"/>
    <col min="2" max="2" width="4.42578125" style="2" customWidth="1"/>
    <col min="3" max="3" width="46" style="2" customWidth="1"/>
    <col min="4" max="4" width="21.5703125" style="2" customWidth="1"/>
    <col min="5" max="5" width="15.7109375" style="2" bestFit="1" customWidth="1"/>
    <col min="6" max="6" width="20.5703125" style="2" customWidth="1"/>
    <col min="7" max="7" width="19.28515625" style="2" customWidth="1"/>
    <col min="8" max="8" width="18.5703125" style="2" customWidth="1"/>
    <col min="9" max="9" width="19" style="2" customWidth="1"/>
    <col min="10" max="10" width="4" style="2" customWidth="1"/>
    <col min="11" max="11" width="14.5703125" style="2" hidden="1" customWidth="1"/>
    <col min="12" max="12" width="12" style="2" hidden="1" customWidth="1"/>
    <col min="13" max="13" width="14.5703125" style="2" hidden="1" customWidth="1"/>
    <col min="14" max="14" width="15.7109375" style="2" hidden="1" customWidth="1"/>
    <col min="15" max="15" width="16.42578125" style="2" hidden="1" customWidth="1"/>
    <col min="16" max="16" width="17" style="2" hidden="1" customWidth="1"/>
    <col min="17" max="16384" width="11.42578125" style="2"/>
  </cols>
  <sheetData>
    <row r="1" spans="1:16" ht="13.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16" ht="15.75" x14ac:dyDescent="0.25">
      <c r="A2" s="1"/>
      <c r="B2" s="132" t="s">
        <v>24</v>
      </c>
      <c r="C2" s="133"/>
      <c r="D2" s="133"/>
      <c r="E2" s="133"/>
      <c r="F2" s="133"/>
      <c r="G2" s="133"/>
      <c r="H2" s="133"/>
      <c r="I2" s="134"/>
    </row>
    <row r="3" spans="1:16" ht="15.75" x14ac:dyDescent="0.25">
      <c r="A3" s="1"/>
      <c r="B3" s="135" t="s">
        <v>110</v>
      </c>
      <c r="C3" s="136"/>
      <c r="D3" s="136"/>
      <c r="E3" s="136"/>
      <c r="F3" s="136"/>
      <c r="G3" s="136"/>
      <c r="H3" s="136"/>
      <c r="I3" s="137"/>
    </row>
    <row r="4" spans="1:16" ht="15.75" x14ac:dyDescent="0.25">
      <c r="A4" s="1"/>
      <c r="B4" s="135" t="s">
        <v>124</v>
      </c>
      <c r="C4" s="136"/>
      <c r="D4" s="136"/>
      <c r="E4" s="136"/>
      <c r="F4" s="136"/>
      <c r="G4" s="136"/>
      <c r="H4" s="136"/>
      <c r="I4" s="137"/>
    </row>
    <row r="5" spans="1:16" ht="16.5" thickBot="1" x14ac:dyDescent="0.3">
      <c r="A5" s="1"/>
      <c r="B5" s="138" t="s">
        <v>144</v>
      </c>
      <c r="C5" s="139"/>
      <c r="D5" s="139"/>
      <c r="E5" s="139"/>
      <c r="F5" s="139"/>
      <c r="G5" s="139"/>
      <c r="H5" s="139"/>
      <c r="I5" s="140"/>
    </row>
    <row r="6" spans="1:16" s="4" customFormat="1" x14ac:dyDescent="0.2">
      <c r="A6" s="1"/>
      <c r="B6" s="1"/>
      <c r="C6" s="1"/>
      <c r="D6" s="3"/>
      <c r="E6" s="3"/>
      <c r="F6" s="3"/>
      <c r="G6" s="3"/>
      <c r="H6" s="1"/>
      <c r="I6" s="1"/>
    </row>
    <row r="7" spans="1:16" ht="33.75" customHeight="1" x14ac:dyDescent="0.2">
      <c r="A7" s="1"/>
      <c r="B7" s="121" t="s">
        <v>112</v>
      </c>
      <c r="C7" s="122"/>
      <c r="D7" s="127" t="s">
        <v>113</v>
      </c>
      <c r="E7" s="127"/>
      <c r="F7" s="127"/>
      <c r="G7" s="127"/>
      <c r="H7" s="128"/>
      <c r="I7" s="129" t="s">
        <v>114</v>
      </c>
      <c r="N7" s="95"/>
    </row>
    <row r="8" spans="1:16" ht="29.25" customHeight="1" x14ac:dyDescent="0.2">
      <c r="A8" s="1"/>
      <c r="B8" s="123"/>
      <c r="C8" s="124"/>
      <c r="D8" s="130" t="s">
        <v>115</v>
      </c>
      <c r="E8" s="131" t="s">
        <v>116</v>
      </c>
      <c r="F8" s="114" t="s">
        <v>117</v>
      </c>
      <c r="G8" s="114" t="s">
        <v>21</v>
      </c>
      <c r="H8" s="114" t="s">
        <v>23</v>
      </c>
      <c r="I8" s="114"/>
      <c r="N8" s="114" t="s">
        <v>22</v>
      </c>
      <c r="O8" s="114" t="s">
        <v>127</v>
      </c>
    </row>
    <row r="9" spans="1:16" ht="36.75" customHeight="1" x14ac:dyDescent="0.2">
      <c r="A9" s="1"/>
      <c r="B9" s="123"/>
      <c r="C9" s="124"/>
      <c r="D9" s="130"/>
      <c r="E9" s="131"/>
      <c r="F9" s="114"/>
      <c r="G9" s="114"/>
      <c r="H9" s="114"/>
      <c r="I9" s="114"/>
      <c r="N9" s="114"/>
      <c r="O9" s="114"/>
    </row>
    <row r="10" spans="1:16" s="6" customFormat="1" ht="27" customHeight="1" x14ac:dyDescent="0.25">
      <c r="A10" s="5"/>
      <c r="B10" s="125"/>
      <c r="C10" s="126"/>
      <c r="D10" s="49">
        <v>1</v>
      </c>
      <c r="E10" s="50">
        <v>2</v>
      </c>
      <c r="F10" s="50" t="s">
        <v>118</v>
      </c>
      <c r="G10" s="50">
        <v>4</v>
      </c>
      <c r="H10" s="50">
        <v>5</v>
      </c>
      <c r="I10" s="51" t="s">
        <v>119</v>
      </c>
      <c r="K10" s="98" t="s">
        <v>128</v>
      </c>
      <c r="N10" s="50">
        <v>4</v>
      </c>
      <c r="O10" s="50">
        <v>4</v>
      </c>
    </row>
    <row r="11" spans="1:16" s="11" customFormat="1" ht="13.5" thickBot="1" x14ac:dyDescent="0.25">
      <c r="A11" s="7"/>
      <c r="B11" s="8"/>
      <c r="C11" s="8"/>
      <c r="D11" s="9"/>
      <c r="E11" s="9"/>
      <c r="F11" s="9"/>
      <c r="G11" s="9"/>
      <c r="H11" s="10"/>
      <c r="I11" s="10"/>
      <c r="N11" s="9"/>
      <c r="O11" s="9"/>
    </row>
    <row r="12" spans="1:16" s="15" customFormat="1" ht="24.95" customHeight="1" x14ac:dyDescent="0.25">
      <c r="A12" s="12"/>
      <c r="B12" s="145" t="s">
        <v>0</v>
      </c>
      <c r="C12" s="146"/>
      <c r="D12" s="43">
        <v>144190747.79999998</v>
      </c>
      <c r="E12" s="43">
        <v>0</v>
      </c>
      <c r="F12" s="43">
        <v>144190747.79999998</v>
      </c>
      <c r="G12" s="43">
        <v>30932118.369999997</v>
      </c>
      <c r="H12" s="43">
        <v>30932118.369999997</v>
      </c>
      <c r="I12" s="21">
        <v>113258629.42999998</v>
      </c>
      <c r="K12" s="90">
        <f>+G12-H12</f>
        <v>0</v>
      </c>
      <c r="L12" s="88"/>
      <c r="N12" s="43" t="e">
        <f>SUM(N13:N19)</f>
        <v>#REF!</v>
      </c>
      <c r="O12" s="43" t="e">
        <f>SUM(O13:O19)</f>
        <v>#REF!</v>
      </c>
      <c r="P12" s="88" t="e">
        <f>+N12-G12</f>
        <v>#REF!</v>
      </c>
    </row>
    <row r="13" spans="1:16" s="15" customFormat="1" ht="25.5" x14ac:dyDescent="0.25">
      <c r="A13" s="12"/>
      <c r="B13" s="36"/>
      <c r="C13" s="19" t="s">
        <v>64</v>
      </c>
      <c r="D13" s="23">
        <v>72037364.319999993</v>
      </c>
      <c r="E13" s="23">
        <v>0</v>
      </c>
      <c r="F13" s="16">
        <v>72037364.319999993</v>
      </c>
      <c r="G13" s="23">
        <v>17475663.779999997</v>
      </c>
      <c r="H13" s="23">
        <v>17475663.779999997</v>
      </c>
      <c r="I13" s="24">
        <v>54561700.539999992</v>
      </c>
      <c r="K13" s="88">
        <f>+G13-H13</f>
        <v>0</v>
      </c>
      <c r="N13" s="23" t="e">
        <f>VLOOKUP("8.2.4.1.1000.1000.0000.0000.000.000                             ",BD,63,FALSE)</f>
        <v>#REF!</v>
      </c>
      <c r="O13" s="23" t="e">
        <f>+F13-N13</f>
        <v>#REF!</v>
      </c>
      <c r="P13" s="88" t="e">
        <f>+N13-G13</f>
        <v>#REF!</v>
      </c>
    </row>
    <row r="14" spans="1:16" s="15" customFormat="1" ht="25.5" x14ac:dyDescent="0.25">
      <c r="A14" s="12"/>
      <c r="B14" s="36"/>
      <c r="C14" s="19" t="s">
        <v>65</v>
      </c>
      <c r="D14" s="23">
        <v>18332.59</v>
      </c>
      <c r="E14" s="23">
        <v>0</v>
      </c>
      <c r="F14" s="16">
        <v>18332.59</v>
      </c>
      <c r="G14" s="23">
        <v>0</v>
      </c>
      <c r="H14" s="23">
        <v>0</v>
      </c>
      <c r="I14" s="24">
        <v>18332.59</v>
      </c>
      <c r="K14" s="88">
        <f t="shared" ref="K14:K19" si="0">+G14-H14</f>
        <v>0</v>
      </c>
      <c r="N14" s="23" t="e">
        <f>VLOOKUP("8.2.4.1.1000.2000.0000.0000.000.000                             ",BD,63,FALSE)</f>
        <v>#REF!</v>
      </c>
      <c r="O14" s="23" t="e">
        <f t="shared" ref="O14:O39" si="1">+F14-N14</f>
        <v>#REF!</v>
      </c>
      <c r="P14" s="88" t="e">
        <f t="shared" ref="P14:P52" si="2">+N14-G14</f>
        <v>#REF!</v>
      </c>
    </row>
    <row r="15" spans="1:16" s="15" customFormat="1" ht="24.95" customHeight="1" x14ac:dyDescent="0.25">
      <c r="A15" s="12"/>
      <c r="B15" s="36"/>
      <c r="C15" s="19" t="s">
        <v>1</v>
      </c>
      <c r="D15" s="23">
        <v>48149105.909999996</v>
      </c>
      <c r="E15" s="23">
        <v>0</v>
      </c>
      <c r="F15" s="16">
        <v>48149105.909999996</v>
      </c>
      <c r="G15" s="23">
        <v>8240217.9400000004</v>
      </c>
      <c r="H15" s="23">
        <v>8240217.9400000004</v>
      </c>
      <c r="I15" s="24">
        <v>39908887.969999999</v>
      </c>
      <c r="K15" s="88">
        <f t="shared" si="0"/>
        <v>0</v>
      </c>
      <c r="N15" s="23" t="e">
        <f>VLOOKUP("8.2.4.1.1000.3000.0000.0000.000.000                             ",BD,63,FALSE)</f>
        <v>#REF!</v>
      </c>
      <c r="O15" s="23" t="e">
        <f t="shared" si="1"/>
        <v>#REF!</v>
      </c>
      <c r="P15" s="88" t="e">
        <f t="shared" si="2"/>
        <v>#REF!</v>
      </c>
    </row>
    <row r="16" spans="1:16" s="15" customFormat="1" ht="24.95" customHeight="1" x14ac:dyDescent="0.25">
      <c r="A16" s="12"/>
      <c r="B16" s="36"/>
      <c r="C16" s="19" t="s">
        <v>2</v>
      </c>
      <c r="D16" s="23">
        <v>20251387.489999998</v>
      </c>
      <c r="E16" s="23">
        <v>0</v>
      </c>
      <c r="F16" s="16">
        <v>20251387.489999998</v>
      </c>
      <c r="G16" s="23">
        <v>4763220.4300000006</v>
      </c>
      <c r="H16" s="23">
        <v>4763220.4300000006</v>
      </c>
      <c r="I16" s="24">
        <v>15488167.059999999</v>
      </c>
      <c r="K16" s="88">
        <f t="shared" si="0"/>
        <v>0</v>
      </c>
      <c r="N16" s="23" t="e">
        <f>VLOOKUP("8.2.4.1.1000.4000.0000.0000.000.000                             ",BD,63,FALSE)</f>
        <v>#REF!</v>
      </c>
      <c r="O16" s="23" t="e">
        <f t="shared" si="1"/>
        <v>#REF!</v>
      </c>
      <c r="P16" s="88" t="e">
        <f t="shared" si="2"/>
        <v>#REF!</v>
      </c>
    </row>
    <row r="17" spans="1:16" s="15" customFormat="1" ht="24.95" customHeight="1" x14ac:dyDescent="0.25">
      <c r="A17" s="12"/>
      <c r="B17" s="36"/>
      <c r="C17" s="19" t="s">
        <v>3</v>
      </c>
      <c r="D17" s="23">
        <v>1682650.04</v>
      </c>
      <c r="E17" s="23">
        <v>0</v>
      </c>
      <c r="F17" s="16">
        <v>1682650.04</v>
      </c>
      <c r="G17" s="23">
        <v>351617.02</v>
      </c>
      <c r="H17" s="23">
        <v>351617.02</v>
      </c>
      <c r="I17" s="24">
        <v>1331033.02</v>
      </c>
      <c r="K17" s="88">
        <f t="shared" si="0"/>
        <v>0</v>
      </c>
      <c r="N17" s="23" t="e">
        <f>VLOOKUP("8.2.4.1.1000.5000.0000.0000.000.000                             ",BD,63,FALSE)</f>
        <v>#REF!</v>
      </c>
      <c r="O17" s="23" t="e">
        <f t="shared" si="1"/>
        <v>#REF!</v>
      </c>
      <c r="P17" s="88" t="e">
        <f t="shared" si="2"/>
        <v>#REF!</v>
      </c>
    </row>
    <row r="18" spans="1:16" s="15" customFormat="1" ht="24.95" customHeight="1" x14ac:dyDescent="0.25">
      <c r="A18" s="12"/>
      <c r="B18" s="36"/>
      <c r="C18" s="19" t="s">
        <v>4</v>
      </c>
      <c r="D18" s="23">
        <v>0</v>
      </c>
      <c r="E18" s="23">
        <v>0</v>
      </c>
      <c r="F18" s="16">
        <v>0</v>
      </c>
      <c r="G18" s="23">
        <v>0</v>
      </c>
      <c r="H18" s="23">
        <v>0</v>
      </c>
      <c r="I18" s="24">
        <v>0</v>
      </c>
      <c r="K18" s="88">
        <f t="shared" si="0"/>
        <v>0</v>
      </c>
      <c r="N18" s="23" t="e">
        <f>VLOOKUP("8.2.4.1.1000.6000.0000.0000.000.000                             ",BD,63,FALSE)</f>
        <v>#REF!</v>
      </c>
      <c r="O18" s="23" t="e">
        <f t="shared" si="1"/>
        <v>#REF!</v>
      </c>
      <c r="P18" s="88" t="e">
        <f t="shared" si="2"/>
        <v>#REF!</v>
      </c>
    </row>
    <row r="19" spans="1:16" s="15" customFormat="1" ht="24.95" customHeight="1" x14ac:dyDescent="0.25">
      <c r="A19" s="12"/>
      <c r="B19" s="36"/>
      <c r="C19" s="19" t="s">
        <v>5</v>
      </c>
      <c r="D19" s="23">
        <v>2051907.45</v>
      </c>
      <c r="E19" s="23">
        <v>0</v>
      </c>
      <c r="F19" s="16">
        <v>2051907.45</v>
      </c>
      <c r="G19" s="23">
        <v>101399.2</v>
      </c>
      <c r="H19" s="23">
        <v>101399.2</v>
      </c>
      <c r="I19" s="24">
        <v>1950508.25</v>
      </c>
      <c r="K19" s="88">
        <f t="shared" si="0"/>
        <v>0</v>
      </c>
      <c r="N19" s="23" t="e">
        <f>VLOOKUP("8.2.4.1.1000.7000.0000.0000.000.000                             ",BD,63,FALSE)</f>
        <v>#REF!</v>
      </c>
      <c r="O19" s="23" t="e">
        <f t="shared" si="1"/>
        <v>#REF!</v>
      </c>
      <c r="P19" s="88" t="e">
        <f t="shared" si="2"/>
        <v>#REF!</v>
      </c>
    </row>
    <row r="20" spans="1:16" s="15" customFormat="1" ht="24.95" customHeight="1" x14ac:dyDescent="0.25">
      <c r="A20" s="12"/>
      <c r="B20" s="141" t="s">
        <v>6</v>
      </c>
      <c r="C20" s="142"/>
      <c r="D20" s="42">
        <v>18605279.23</v>
      </c>
      <c r="E20" s="42">
        <v>0</v>
      </c>
      <c r="F20" s="16">
        <v>18605279.23</v>
      </c>
      <c r="G20" s="42">
        <v>1754577.81</v>
      </c>
      <c r="H20" s="42">
        <v>1482271.2000000002</v>
      </c>
      <c r="I20" s="45">
        <v>16850701.420000002</v>
      </c>
      <c r="K20" s="90">
        <f>+G20-H20</f>
        <v>272306.60999999987</v>
      </c>
      <c r="N20" s="42" t="e">
        <f>SUM(N21:N29)</f>
        <v>#REF!</v>
      </c>
      <c r="O20" s="42" t="e">
        <f>SUM(O21:O29)</f>
        <v>#REF!</v>
      </c>
      <c r="P20" s="88" t="e">
        <f t="shared" si="2"/>
        <v>#REF!</v>
      </c>
    </row>
    <row r="21" spans="1:16" s="15" customFormat="1" ht="25.5" x14ac:dyDescent="0.25">
      <c r="A21" s="12"/>
      <c r="B21" s="36"/>
      <c r="C21" s="19" t="s">
        <v>66</v>
      </c>
      <c r="D21" s="16">
        <v>7608267.5700000003</v>
      </c>
      <c r="E21" s="16">
        <v>0</v>
      </c>
      <c r="F21" s="16">
        <v>7608267.5700000003</v>
      </c>
      <c r="G21" s="16">
        <v>746641.51</v>
      </c>
      <c r="H21" s="16">
        <v>546516.44000000006</v>
      </c>
      <c r="I21" s="24">
        <v>6861626.0600000005</v>
      </c>
      <c r="K21" s="88">
        <f t="shared" ref="K21:K29" si="3">+G21-H21</f>
        <v>200125.06999999995</v>
      </c>
      <c r="L21" s="15">
        <v>1</v>
      </c>
      <c r="M21" s="88">
        <f>10116686.17+83.38</f>
        <v>10116769.550000001</v>
      </c>
      <c r="N21" s="16" t="e">
        <f>VLOOKUP("8.2.4.1.2000.1000.0000.0000.000.000                             ",BD,63,FALSE)</f>
        <v>#REF!</v>
      </c>
      <c r="O21" s="23" t="e">
        <f t="shared" si="1"/>
        <v>#REF!</v>
      </c>
      <c r="P21" s="88" t="e">
        <f t="shared" si="2"/>
        <v>#REF!</v>
      </c>
    </row>
    <row r="22" spans="1:16" s="15" customFormat="1" ht="24.95" customHeight="1" x14ac:dyDescent="0.25">
      <c r="A22" s="12"/>
      <c r="B22" s="36"/>
      <c r="C22" s="19" t="s">
        <v>7</v>
      </c>
      <c r="D22" s="16">
        <v>3446788.82</v>
      </c>
      <c r="E22" s="16">
        <v>0</v>
      </c>
      <c r="F22" s="16">
        <v>3446788.82</v>
      </c>
      <c r="G22" s="16">
        <v>334336.05</v>
      </c>
      <c r="H22" s="16">
        <v>303670.03000000003</v>
      </c>
      <c r="I22" s="24">
        <v>3112452.77</v>
      </c>
      <c r="K22" s="88">
        <f t="shared" si="3"/>
        <v>30666.01999999996</v>
      </c>
      <c r="L22" s="15">
        <v>1</v>
      </c>
      <c r="N22" s="16" t="e">
        <f>VLOOKUP("8.2.4.1.2000.2000.0000.0000.000.000                             ",BD,63,FALSE)</f>
        <v>#REF!</v>
      </c>
      <c r="O22" s="23" t="e">
        <f t="shared" si="1"/>
        <v>#REF!</v>
      </c>
      <c r="P22" s="88" t="e">
        <f t="shared" si="2"/>
        <v>#REF!</v>
      </c>
    </row>
    <row r="23" spans="1:16" s="15" customFormat="1" ht="25.5" x14ac:dyDescent="0.25">
      <c r="A23" s="12"/>
      <c r="B23" s="36"/>
      <c r="C23" s="19" t="s">
        <v>67</v>
      </c>
      <c r="D23" s="16">
        <v>63100.58</v>
      </c>
      <c r="E23" s="16">
        <v>0</v>
      </c>
      <c r="F23" s="16">
        <v>63100.58</v>
      </c>
      <c r="G23" s="16">
        <v>4602.6400000000003</v>
      </c>
      <c r="H23" s="16">
        <v>4602.6400000000003</v>
      </c>
      <c r="I23" s="24">
        <v>58497.94</v>
      </c>
      <c r="K23" s="88">
        <f t="shared" si="3"/>
        <v>0</v>
      </c>
      <c r="L23" s="15">
        <v>1</v>
      </c>
      <c r="N23" s="16" t="e">
        <f>VLOOKUP("8.2.4.1.2000.3000.0000.0000.000.000                             ",BD,63,FALSE)</f>
        <v>#REF!</v>
      </c>
      <c r="O23" s="23" t="e">
        <f t="shared" si="1"/>
        <v>#REF!</v>
      </c>
      <c r="P23" s="88" t="e">
        <f t="shared" si="2"/>
        <v>#REF!</v>
      </c>
    </row>
    <row r="24" spans="1:16" s="15" customFormat="1" ht="25.5" x14ac:dyDescent="0.25">
      <c r="A24" s="12"/>
      <c r="B24" s="36"/>
      <c r="C24" s="19" t="s">
        <v>68</v>
      </c>
      <c r="D24" s="16">
        <v>355682.23</v>
      </c>
      <c r="E24" s="16">
        <v>0</v>
      </c>
      <c r="F24" s="16">
        <v>355682.23</v>
      </c>
      <c r="G24" s="16">
        <v>8498.1</v>
      </c>
      <c r="H24" s="16">
        <v>8498.1</v>
      </c>
      <c r="I24" s="24">
        <v>347184.13</v>
      </c>
      <c r="K24" s="88">
        <f t="shared" si="3"/>
        <v>0</v>
      </c>
      <c r="L24" s="15">
        <v>1</v>
      </c>
      <c r="N24" s="16" t="e">
        <f>VLOOKUP("8.2.4.1.2000.4000.0000.0000.000.000                             ",BD,63,FALSE)</f>
        <v>#REF!</v>
      </c>
      <c r="O24" s="23" t="e">
        <f t="shared" si="1"/>
        <v>#REF!</v>
      </c>
      <c r="P24" s="88" t="e">
        <f t="shared" si="2"/>
        <v>#REF!</v>
      </c>
    </row>
    <row r="25" spans="1:16" s="15" customFormat="1" ht="25.5" x14ac:dyDescent="0.25">
      <c r="A25" s="12"/>
      <c r="B25" s="36"/>
      <c r="C25" s="19" t="s">
        <v>69</v>
      </c>
      <c r="D25" s="16">
        <v>1688587.15</v>
      </c>
      <c r="E25" s="16">
        <v>0</v>
      </c>
      <c r="F25" s="16">
        <v>1688587.15</v>
      </c>
      <c r="G25" s="16">
        <v>49663.159999999996</v>
      </c>
      <c r="H25" s="16">
        <v>49663.16</v>
      </c>
      <c r="I25" s="24">
        <v>1638923.99</v>
      </c>
      <c r="K25" s="88">
        <f t="shared" si="3"/>
        <v>0</v>
      </c>
      <c r="L25" s="15">
        <v>1</v>
      </c>
      <c r="N25" s="16" t="e">
        <f>VLOOKUP("8.2.4.1.2000.5000.0000.0000.000.000                             ",BD,63,FALSE)</f>
        <v>#REF!</v>
      </c>
      <c r="O25" s="23" t="e">
        <f t="shared" si="1"/>
        <v>#REF!</v>
      </c>
      <c r="P25" s="88" t="e">
        <f t="shared" si="2"/>
        <v>#REF!</v>
      </c>
    </row>
    <row r="26" spans="1:16" s="15" customFormat="1" ht="24.95" customHeight="1" x14ac:dyDescent="0.25">
      <c r="A26" s="12"/>
      <c r="B26" s="36"/>
      <c r="C26" s="19" t="s">
        <v>8</v>
      </c>
      <c r="D26" s="16">
        <v>2220777.7999999998</v>
      </c>
      <c r="E26" s="16">
        <v>0</v>
      </c>
      <c r="F26" s="16">
        <v>2220777.7999999998</v>
      </c>
      <c r="G26" s="16">
        <v>199015.43</v>
      </c>
      <c r="H26" s="16">
        <v>199015.43</v>
      </c>
      <c r="I26" s="24">
        <v>2021762.3699999999</v>
      </c>
      <c r="K26" s="88">
        <f t="shared" si="3"/>
        <v>0</v>
      </c>
      <c r="N26" s="16" t="e">
        <f>VLOOKUP("8.2.4.1.2000.6000.0000.0000.000.000                             ",BD,63,FALSE)</f>
        <v>#REF!</v>
      </c>
      <c r="O26" s="23" t="e">
        <f t="shared" si="1"/>
        <v>#REF!</v>
      </c>
      <c r="P26" s="88" t="e">
        <f t="shared" si="2"/>
        <v>#REF!</v>
      </c>
    </row>
    <row r="27" spans="1:16" s="15" customFormat="1" ht="25.5" x14ac:dyDescent="0.25">
      <c r="A27" s="12"/>
      <c r="B27" s="36"/>
      <c r="C27" s="19" t="s">
        <v>70</v>
      </c>
      <c r="D27" s="16">
        <v>2555157.67</v>
      </c>
      <c r="E27" s="16">
        <v>0</v>
      </c>
      <c r="F27" s="16">
        <v>2555157.67</v>
      </c>
      <c r="G27" s="16">
        <v>103531.12000000001</v>
      </c>
      <c r="H27" s="16">
        <v>72130.8</v>
      </c>
      <c r="I27" s="24">
        <v>2451626.5499999998</v>
      </c>
      <c r="K27" s="88">
        <f t="shared" si="3"/>
        <v>31400.320000000007</v>
      </c>
      <c r="L27" s="15">
        <v>1</v>
      </c>
      <c r="N27" s="16" t="e">
        <f>VLOOKUP("8.2.4.1.2000.7000.0000.0000.000.000                             ",BD,63,FALSE)</f>
        <v>#REF!</v>
      </c>
      <c r="O27" s="23" t="e">
        <f t="shared" si="1"/>
        <v>#REF!</v>
      </c>
      <c r="P27" s="88" t="e">
        <f t="shared" si="2"/>
        <v>#REF!</v>
      </c>
    </row>
    <row r="28" spans="1:16" s="15" customFormat="1" ht="24.95" customHeight="1" x14ac:dyDescent="0.25">
      <c r="A28" s="12"/>
      <c r="B28" s="36"/>
      <c r="C28" s="19" t="s">
        <v>71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24">
        <v>0</v>
      </c>
      <c r="K28" s="88">
        <f t="shared" si="3"/>
        <v>0</v>
      </c>
      <c r="N28" s="16" t="e">
        <f>VLOOKUP("8.2.4.1.2000.8000.0000.0000.000.000                             ",BD,63,FALSE)</f>
        <v>#REF!</v>
      </c>
      <c r="O28" s="23" t="e">
        <f t="shared" si="1"/>
        <v>#REF!</v>
      </c>
      <c r="P28" s="88" t="e">
        <f t="shared" si="2"/>
        <v>#REF!</v>
      </c>
    </row>
    <row r="29" spans="1:16" s="15" customFormat="1" ht="19.5" customHeight="1" x14ac:dyDescent="0.25">
      <c r="A29" s="12"/>
      <c r="B29" s="36"/>
      <c r="C29" s="19" t="s">
        <v>72</v>
      </c>
      <c r="D29" s="16">
        <v>666917.41</v>
      </c>
      <c r="E29" s="16">
        <v>0</v>
      </c>
      <c r="F29" s="16">
        <v>666917.41</v>
      </c>
      <c r="G29" s="16">
        <v>308289.80000000005</v>
      </c>
      <c r="H29" s="16">
        <v>298174.60000000003</v>
      </c>
      <c r="I29" s="24">
        <v>358627.61</v>
      </c>
      <c r="K29" s="88">
        <f t="shared" si="3"/>
        <v>10115.200000000012</v>
      </c>
      <c r="L29" s="15">
        <v>1</v>
      </c>
      <c r="N29" s="16" t="e">
        <f>VLOOKUP("8.2.4.1.2000.9000.0000.0000.000.000                             ",BD,63,FALSE)</f>
        <v>#REF!</v>
      </c>
      <c r="O29" s="23" t="e">
        <f t="shared" si="1"/>
        <v>#REF!</v>
      </c>
      <c r="P29" s="88" t="e">
        <f t="shared" si="2"/>
        <v>#REF!</v>
      </c>
    </row>
    <row r="30" spans="1:16" s="15" customFormat="1" ht="24.95" customHeight="1" x14ac:dyDescent="0.25">
      <c r="A30" s="12"/>
      <c r="B30" s="141" t="s">
        <v>9</v>
      </c>
      <c r="C30" s="142"/>
      <c r="D30" s="42">
        <v>65983821.320000008</v>
      </c>
      <c r="E30" s="42">
        <v>0</v>
      </c>
      <c r="F30" s="16">
        <v>65983821.320000008</v>
      </c>
      <c r="G30" s="42">
        <v>4087356.66</v>
      </c>
      <c r="H30" s="42">
        <v>3641171.9</v>
      </c>
      <c r="I30" s="24">
        <v>61896464.660000011</v>
      </c>
      <c r="K30" s="90">
        <f>+G30-H30</f>
        <v>446184.76000000024</v>
      </c>
      <c r="M30" s="88"/>
      <c r="N30" s="42" t="e">
        <f>SUM(N31:N39)</f>
        <v>#REF!</v>
      </c>
      <c r="O30" s="42" t="e">
        <f>SUM(O31:O39)</f>
        <v>#REF!</v>
      </c>
      <c r="P30" s="88" t="e">
        <f t="shared" si="2"/>
        <v>#REF!</v>
      </c>
    </row>
    <row r="31" spans="1:16" s="15" customFormat="1" ht="24.95" customHeight="1" x14ac:dyDescent="0.25">
      <c r="A31" s="12"/>
      <c r="B31" s="36"/>
      <c r="C31" s="19" t="s">
        <v>10</v>
      </c>
      <c r="D31" s="16">
        <v>5220118.84</v>
      </c>
      <c r="E31" s="16">
        <v>0</v>
      </c>
      <c r="F31" s="16">
        <v>5220118.84</v>
      </c>
      <c r="G31" s="16">
        <v>514287.15</v>
      </c>
      <c r="H31" s="16">
        <v>514287.15</v>
      </c>
      <c r="I31" s="24">
        <v>4705831.6899999995</v>
      </c>
      <c r="K31" s="88">
        <f t="shared" ref="K31:K39" si="4">+G31-H31</f>
        <v>0</v>
      </c>
      <c r="N31" s="16" t="e">
        <f>VLOOKUP("8.2.4.1.3000.1000.0000.0000.000.000                             ",BD,63,FALSE)</f>
        <v>#REF!</v>
      </c>
      <c r="O31" s="23" t="e">
        <f t="shared" si="1"/>
        <v>#REF!</v>
      </c>
      <c r="P31" s="88" t="e">
        <f t="shared" si="2"/>
        <v>#REF!</v>
      </c>
    </row>
    <row r="32" spans="1:16" s="15" customFormat="1" ht="24.95" customHeight="1" x14ac:dyDescent="0.25">
      <c r="A32" s="12"/>
      <c r="B32" s="36"/>
      <c r="C32" s="19" t="s">
        <v>11</v>
      </c>
      <c r="D32" s="16">
        <v>4875477.45</v>
      </c>
      <c r="E32" s="16">
        <v>0</v>
      </c>
      <c r="F32" s="16">
        <v>4875477.45</v>
      </c>
      <c r="G32" s="16">
        <v>215196.98</v>
      </c>
      <c r="H32" s="16">
        <v>104880</v>
      </c>
      <c r="I32" s="24">
        <v>4660280.47</v>
      </c>
      <c r="K32" s="88">
        <f t="shared" si="4"/>
        <v>110316.98000000001</v>
      </c>
      <c r="L32" s="15">
        <v>1</v>
      </c>
      <c r="N32" s="16" t="e">
        <f>VLOOKUP("8.2.4.1.3000.2000.0000.0000.000.000                             ",BD,63,FALSE)</f>
        <v>#REF!</v>
      </c>
      <c r="O32" s="23" t="e">
        <f t="shared" si="1"/>
        <v>#REF!</v>
      </c>
      <c r="P32" s="88" t="e">
        <f t="shared" si="2"/>
        <v>#REF!</v>
      </c>
    </row>
    <row r="33" spans="1:16" s="15" customFormat="1" ht="25.5" x14ac:dyDescent="0.25">
      <c r="A33" s="12"/>
      <c r="B33" s="36"/>
      <c r="C33" s="19" t="s">
        <v>73</v>
      </c>
      <c r="D33" s="16">
        <v>14465064.74</v>
      </c>
      <c r="E33" s="16">
        <v>0</v>
      </c>
      <c r="F33" s="16">
        <v>14465064.74</v>
      </c>
      <c r="G33" s="16">
        <v>359535.53</v>
      </c>
      <c r="H33" s="16">
        <v>191494.21</v>
      </c>
      <c r="I33" s="24">
        <v>14105529.210000001</v>
      </c>
      <c r="K33" s="88">
        <f t="shared" si="4"/>
        <v>168041.32000000004</v>
      </c>
      <c r="L33" s="15">
        <v>1</v>
      </c>
      <c r="N33" s="16" t="e">
        <f>VLOOKUP("8.2.4.1.3000.3000.0000.0000.000.000                             ",BD,63,FALSE)</f>
        <v>#REF!</v>
      </c>
      <c r="O33" s="23" t="e">
        <f t="shared" si="1"/>
        <v>#REF!</v>
      </c>
      <c r="P33" s="88" t="e">
        <f t="shared" si="2"/>
        <v>#REF!</v>
      </c>
    </row>
    <row r="34" spans="1:16" s="15" customFormat="1" ht="22.5" customHeight="1" x14ac:dyDescent="0.25">
      <c r="A34" s="12"/>
      <c r="B34" s="36"/>
      <c r="C34" s="19" t="s">
        <v>12</v>
      </c>
      <c r="D34" s="16">
        <v>321915.68</v>
      </c>
      <c r="E34" s="16">
        <v>0</v>
      </c>
      <c r="F34" s="16">
        <v>321915.68</v>
      </c>
      <c r="G34" s="16">
        <v>87879.86</v>
      </c>
      <c r="H34" s="16">
        <v>69762.98</v>
      </c>
      <c r="I34" s="24">
        <v>234035.82</v>
      </c>
      <c r="K34" s="88">
        <f t="shared" si="4"/>
        <v>18116.880000000005</v>
      </c>
      <c r="L34" s="15">
        <v>1</v>
      </c>
      <c r="N34" s="16" t="e">
        <f>VLOOKUP("8.2.4.1.3000.4000.0000.0000.000.000                             ",BD,63,FALSE)</f>
        <v>#REF!</v>
      </c>
      <c r="O34" s="23" t="e">
        <f t="shared" si="1"/>
        <v>#REF!</v>
      </c>
      <c r="P34" s="88" t="e">
        <f t="shared" si="2"/>
        <v>#REF!</v>
      </c>
    </row>
    <row r="35" spans="1:16" s="15" customFormat="1" ht="25.5" x14ac:dyDescent="0.25">
      <c r="A35" s="12"/>
      <c r="B35" s="36"/>
      <c r="C35" s="19" t="s">
        <v>74</v>
      </c>
      <c r="D35" s="16">
        <v>22371909.550000001</v>
      </c>
      <c r="E35" s="16">
        <v>0</v>
      </c>
      <c r="F35" s="16">
        <v>22371909.550000001</v>
      </c>
      <c r="G35" s="16">
        <v>1017967.43</v>
      </c>
      <c r="H35" s="16">
        <v>898188.61</v>
      </c>
      <c r="I35" s="24">
        <v>21353942.120000001</v>
      </c>
      <c r="K35" s="88">
        <f t="shared" si="4"/>
        <v>119778.82000000007</v>
      </c>
      <c r="L35" s="15">
        <v>3</v>
      </c>
      <c r="N35" s="16" t="e">
        <f>VLOOKUP("8.2.4.1.3000.5000.0000.0000.000.000                             ",BD,63,FALSE)</f>
        <v>#REF!</v>
      </c>
      <c r="O35" s="23" t="e">
        <f t="shared" si="1"/>
        <v>#REF!</v>
      </c>
      <c r="P35" s="88" t="e">
        <f t="shared" si="2"/>
        <v>#REF!</v>
      </c>
    </row>
    <row r="36" spans="1:16" s="15" customFormat="1" ht="22.5" customHeight="1" x14ac:dyDescent="0.25">
      <c r="A36" s="12"/>
      <c r="B36" s="36"/>
      <c r="C36" s="19" t="s">
        <v>75</v>
      </c>
      <c r="D36" s="16">
        <v>2245271.2799999998</v>
      </c>
      <c r="E36" s="16">
        <v>0</v>
      </c>
      <c r="F36" s="16">
        <v>2245271.2799999998</v>
      </c>
      <c r="G36" s="16">
        <v>30074.79</v>
      </c>
      <c r="H36" s="16">
        <v>11971.03</v>
      </c>
      <c r="I36" s="24">
        <v>2215196.4899999998</v>
      </c>
      <c r="K36" s="88">
        <f t="shared" si="4"/>
        <v>18103.760000000002</v>
      </c>
      <c r="N36" s="16" t="e">
        <f>VLOOKUP("8.2.4.1.3000.6000.0000.0000.000.000                             ",BD,63,FALSE)</f>
        <v>#REF!</v>
      </c>
      <c r="O36" s="23" t="e">
        <f t="shared" si="1"/>
        <v>#REF!</v>
      </c>
      <c r="P36" s="88" t="e">
        <f t="shared" si="2"/>
        <v>#REF!</v>
      </c>
    </row>
    <row r="37" spans="1:16" s="15" customFormat="1" ht="24.95" customHeight="1" x14ac:dyDescent="0.25">
      <c r="A37" s="12"/>
      <c r="B37" s="36"/>
      <c r="C37" s="19" t="s">
        <v>13</v>
      </c>
      <c r="D37" s="16">
        <v>3037279.08</v>
      </c>
      <c r="E37" s="16">
        <v>0</v>
      </c>
      <c r="F37" s="16">
        <v>3037279.08</v>
      </c>
      <c r="G37" s="16">
        <v>510129.84000000008</v>
      </c>
      <c r="H37" s="16">
        <v>501318.83999999997</v>
      </c>
      <c r="I37" s="24">
        <v>2527149.2400000002</v>
      </c>
      <c r="K37" s="88">
        <f t="shared" si="4"/>
        <v>8811.0000000001164</v>
      </c>
      <c r="L37" s="15">
        <v>2</v>
      </c>
      <c r="N37" s="16" t="e">
        <f>VLOOKUP("8.2.4.1.3000.7000.0000.0000.000.000                             ",BD,63,FALSE)</f>
        <v>#REF!</v>
      </c>
      <c r="O37" s="23" t="e">
        <f t="shared" si="1"/>
        <v>#REF!</v>
      </c>
      <c r="P37" s="88" t="e">
        <f t="shared" si="2"/>
        <v>#REF!</v>
      </c>
    </row>
    <row r="38" spans="1:16" s="15" customFormat="1" ht="24.95" customHeight="1" x14ac:dyDescent="0.25">
      <c r="A38" s="12"/>
      <c r="B38" s="36"/>
      <c r="C38" s="19" t="s">
        <v>14</v>
      </c>
      <c r="D38" s="16">
        <v>8771246.9800000004</v>
      </c>
      <c r="E38" s="16">
        <v>0</v>
      </c>
      <c r="F38" s="16">
        <v>8771246.9800000004</v>
      </c>
      <c r="G38" s="16">
        <v>413184.67000000004</v>
      </c>
      <c r="H38" s="16">
        <v>410168.67000000004</v>
      </c>
      <c r="I38" s="24">
        <v>8358062.3100000005</v>
      </c>
      <c r="K38" s="88">
        <f t="shared" si="4"/>
        <v>3016</v>
      </c>
      <c r="N38" s="16" t="e">
        <f>VLOOKUP("8.2.4.1.3000.8000.0000.0000.000.000                             ",BD,63,FALSE)</f>
        <v>#REF!</v>
      </c>
      <c r="O38" s="23" t="e">
        <f t="shared" si="1"/>
        <v>#REF!</v>
      </c>
      <c r="P38" s="88" t="e">
        <f t="shared" si="2"/>
        <v>#REF!</v>
      </c>
    </row>
    <row r="39" spans="1:16" s="15" customFormat="1" ht="24.95" customHeight="1" x14ac:dyDescent="0.25">
      <c r="A39" s="12"/>
      <c r="B39" s="36"/>
      <c r="C39" s="19" t="s">
        <v>15</v>
      </c>
      <c r="D39" s="16">
        <v>4675537.72</v>
      </c>
      <c r="E39" s="16">
        <v>0</v>
      </c>
      <c r="F39" s="16">
        <v>4675537.72</v>
      </c>
      <c r="G39" s="16">
        <v>939100.41</v>
      </c>
      <c r="H39" s="16">
        <v>939100.41</v>
      </c>
      <c r="I39" s="24">
        <v>3736437.3099999996</v>
      </c>
      <c r="K39" s="88">
        <f t="shared" si="4"/>
        <v>0</v>
      </c>
      <c r="N39" s="16" t="e">
        <f>VLOOKUP("8.2.4.1.3000.9000.0000.0000.000.000                             ",BD,63,FALSE)</f>
        <v>#REF!</v>
      </c>
      <c r="O39" s="23" t="e">
        <f t="shared" si="1"/>
        <v>#REF!</v>
      </c>
      <c r="P39" s="88" t="e">
        <f t="shared" si="2"/>
        <v>#REF!</v>
      </c>
    </row>
    <row r="40" spans="1:16" s="15" customFormat="1" ht="24.95" hidden="1" customHeight="1" x14ac:dyDescent="0.25">
      <c r="A40" s="12"/>
      <c r="B40" s="141" t="s">
        <v>25</v>
      </c>
      <c r="C40" s="142"/>
      <c r="D40" s="16"/>
      <c r="E40" s="16"/>
      <c r="F40" s="16">
        <v>0</v>
      </c>
      <c r="G40" s="16"/>
      <c r="H40" s="16"/>
      <c r="I40" s="24">
        <v>0</v>
      </c>
      <c r="N40" s="16"/>
      <c r="O40" s="16"/>
      <c r="P40" s="88">
        <f t="shared" si="2"/>
        <v>0</v>
      </c>
    </row>
    <row r="41" spans="1:16" s="15" customFormat="1" ht="25.5" hidden="1" customHeight="1" x14ac:dyDescent="0.25">
      <c r="A41" s="12"/>
      <c r="B41" s="38"/>
      <c r="C41" s="41" t="s">
        <v>76</v>
      </c>
      <c r="D41" s="16"/>
      <c r="E41" s="16"/>
      <c r="F41" s="16">
        <v>0</v>
      </c>
      <c r="G41" s="16"/>
      <c r="H41" s="16"/>
      <c r="I41" s="24">
        <v>0</v>
      </c>
      <c r="N41" s="16"/>
      <c r="O41" s="16"/>
      <c r="P41" s="88">
        <f t="shared" si="2"/>
        <v>0</v>
      </c>
    </row>
    <row r="42" spans="1:16" s="15" customFormat="1" ht="24.95" hidden="1" customHeight="1" x14ac:dyDescent="0.25">
      <c r="A42" s="12"/>
      <c r="B42" s="38"/>
      <c r="C42" s="41" t="s">
        <v>77</v>
      </c>
      <c r="D42" s="16"/>
      <c r="E42" s="16"/>
      <c r="F42" s="16">
        <v>0</v>
      </c>
      <c r="G42" s="16"/>
      <c r="H42" s="16"/>
      <c r="I42" s="24">
        <v>0</v>
      </c>
      <c r="N42" s="16"/>
      <c r="O42" s="16"/>
      <c r="P42" s="88">
        <f t="shared" si="2"/>
        <v>0</v>
      </c>
    </row>
    <row r="43" spans="1:16" s="15" customFormat="1" ht="24.95" hidden="1" customHeight="1" x14ac:dyDescent="0.25">
      <c r="A43" s="12"/>
      <c r="B43" s="38"/>
      <c r="C43" s="41" t="s">
        <v>78</v>
      </c>
      <c r="D43" s="16"/>
      <c r="E43" s="16"/>
      <c r="F43" s="16">
        <v>0</v>
      </c>
      <c r="G43" s="16"/>
      <c r="H43" s="16"/>
      <c r="I43" s="24">
        <v>0</v>
      </c>
      <c r="N43" s="16"/>
      <c r="O43" s="16"/>
      <c r="P43" s="88">
        <f t="shared" si="2"/>
        <v>0</v>
      </c>
    </row>
    <row r="44" spans="1:16" s="15" customFormat="1" ht="24.95" hidden="1" customHeight="1" x14ac:dyDescent="0.25">
      <c r="A44" s="12"/>
      <c r="B44" s="38"/>
      <c r="C44" s="41" t="s">
        <v>79</v>
      </c>
      <c r="D44" s="16"/>
      <c r="E44" s="16"/>
      <c r="F44" s="16">
        <v>0</v>
      </c>
      <c r="G44" s="16"/>
      <c r="H44" s="16"/>
      <c r="I44" s="24">
        <v>0</v>
      </c>
      <c r="N44" s="16"/>
      <c r="O44" s="16"/>
      <c r="P44" s="88">
        <f t="shared" si="2"/>
        <v>0</v>
      </c>
    </row>
    <row r="45" spans="1:16" s="15" customFormat="1" ht="24.95" hidden="1" customHeight="1" x14ac:dyDescent="0.25">
      <c r="A45" s="12"/>
      <c r="B45" s="38"/>
      <c r="C45" s="41" t="s">
        <v>80</v>
      </c>
      <c r="D45" s="16"/>
      <c r="E45" s="16"/>
      <c r="F45" s="16">
        <v>0</v>
      </c>
      <c r="G45" s="16"/>
      <c r="H45" s="16"/>
      <c r="I45" s="24">
        <v>0</v>
      </c>
      <c r="N45" s="16"/>
      <c r="O45" s="16"/>
      <c r="P45" s="88">
        <f t="shared" si="2"/>
        <v>0</v>
      </c>
    </row>
    <row r="46" spans="1:16" s="15" customFormat="1" ht="25.5" hidden="1" customHeight="1" x14ac:dyDescent="0.25">
      <c r="A46" s="12"/>
      <c r="B46" s="38"/>
      <c r="C46" s="41" t="s">
        <v>81</v>
      </c>
      <c r="D46" s="16"/>
      <c r="E46" s="16"/>
      <c r="F46" s="16">
        <v>0</v>
      </c>
      <c r="G46" s="16"/>
      <c r="H46" s="16"/>
      <c r="I46" s="24">
        <v>0</v>
      </c>
      <c r="N46" s="16"/>
      <c r="O46" s="16"/>
      <c r="P46" s="88">
        <f t="shared" si="2"/>
        <v>0</v>
      </c>
    </row>
    <row r="47" spans="1:16" s="15" customFormat="1" ht="24.95" hidden="1" customHeight="1" x14ac:dyDescent="0.25">
      <c r="A47" s="12"/>
      <c r="B47" s="38"/>
      <c r="C47" s="41" t="s">
        <v>82</v>
      </c>
      <c r="D47" s="16"/>
      <c r="E47" s="16"/>
      <c r="F47" s="16">
        <v>0</v>
      </c>
      <c r="G47" s="16"/>
      <c r="H47" s="16"/>
      <c r="I47" s="24">
        <v>0</v>
      </c>
      <c r="N47" s="16"/>
      <c r="O47" s="16"/>
      <c r="P47" s="88">
        <f t="shared" si="2"/>
        <v>0</v>
      </c>
    </row>
    <row r="48" spans="1:16" s="15" customFormat="1" ht="24.95" hidden="1" customHeight="1" x14ac:dyDescent="0.25">
      <c r="A48" s="12"/>
      <c r="B48" s="38"/>
      <c r="C48" s="41" t="s">
        <v>83</v>
      </c>
      <c r="D48" s="16"/>
      <c r="E48" s="16"/>
      <c r="F48" s="16">
        <v>0</v>
      </c>
      <c r="G48" s="16"/>
      <c r="H48" s="16"/>
      <c r="I48" s="24">
        <v>0</v>
      </c>
      <c r="N48" s="16"/>
      <c r="O48" s="16"/>
      <c r="P48" s="88">
        <f t="shared" si="2"/>
        <v>0</v>
      </c>
    </row>
    <row r="49" spans="1:16" s="15" customFormat="1" ht="24.95" hidden="1" customHeight="1" x14ac:dyDescent="0.25">
      <c r="A49" s="12"/>
      <c r="B49" s="38"/>
      <c r="C49" s="41" t="s">
        <v>84</v>
      </c>
      <c r="D49" s="16"/>
      <c r="E49" s="16"/>
      <c r="F49" s="16">
        <v>0</v>
      </c>
      <c r="G49" s="16"/>
      <c r="H49" s="16"/>
      <c r="I49" s="24">
        <v>0</v>
      </c>
      <c r="N49" s="16"/>
      <c r="O49" s="16"/>
      <c r="P49" s="88">
        <f t="shared" si="2"/>
        <v>0</v>
      </c>
    </row>
    <row r="50" spans="1:16" s="15" customFormat="1" ht="24.95" customHeight="1" x14ac:dyDescent="0.25">
      <c r="A50" s="12"/>
      <c r="B50" s="141" t="s">
        <v>16</v>
      </c>
      <c r="C50" s="142"/>
      <c r="D50" s="42">
        <v>3645167</v>
      </c>
      <c r="E50" s="42">
        <v>0</v>
      </c>
      <c r="F50" s="16">
        <v>3645167</v>
      </c>
      <c r="G50" s="42">
        <v>221110.38</v>
      </c>
      <c r="H50" s="42">
        <v>221110.38</v>
      </c>
      <c r="I50" s="24">
        <v>3424056.62</v>
      </c>
      <c r="K50" s="90">
        <f>+G50-H50</f>
        <v>0</v>
      </c>
      <c r="N50" s="42" t="e">
        <f>SUM(N51:N59)</f>
        <v>#REF!</v>
      </c>
      <c r="O50" s="42" t="e">
        <f>SUM(O51:O59)</f>
        <v>#REF!</v>
      </c>
      <c r="P50" s="88" t="e">
        <f>+N50-G50</f>
        <v>#REF!</v>
      </c>
    </row>
    <row r="51" spans="1:16" s="15" customFormat="1" ht="24.95" customHeight="1" x14ac:dyDescent="0.25">
      <c r="A51" s="12"/>
      <c r="B51" s="38"/>
      <c r="C51" s="41" t="s">
        <v>85</v>
      </c>
      <c r="D51" s="16">
        <v>1324026.42</v>
      </c>
      <c r="E51" s="16">
        <v>0</v>
      </c>
      <c r="F51" s="16">
        <v>1324026.42</v>
      </c>
      <c r="G51" s="16">
        <v>186182.78</v>
      </c>
      <c r="H51" s="16">
        <v>186182.78</v>
      </c>
      <c r="I51" s="24">
        <v>1137843.6399999999</v>
      </c>
      <c r="K51" s="88">
        <f t="shared" ref="K51:K52" si="5">+G51-H51</f>
        <v>0</v>
      </c>
      <c r="L51" s="15">
        <v>3</v>
      </c>
      <c r="N51" s="16" t="e">
        <f>VLOOKUP("8.2.4.3.1000.0000.0000.0000.000.000                             ",BD,63,FALSE)</f>
        <v>#REF!</v>
      </c>
      <c r="O51" s="23" t="e">
        <f t="shared" ref="O51:O52" si="6">+F51-N51</f>
        <v>#REF!</v>
      </c>
      <c r="P51" s="88" t="e">
        <f t="shared" si="2"/>
        <v>#REF!</v>
      </c>
    </row>
    <row r="52" spans="1:16" s="15" customFormat="1" ht="24.95" customHeight="1" x14ac:dyDescent="0.25">
      <c r="A52" s="12"/>
      <c r="B52" s="38"/>
      <c r="C52" s="41" t="s">
        <v>17</v>
      </c>
      <c r="D52" s="16">
        <v>1647845.2</v>
      </c>
      <c r="E52" s="16">
        <v>0</v>
      </c>
      <c r="F52" s="16">
        <v>1647845.2</v>
      </c>
      <c r="G52" s="16">
        <v>4060</v>
      </c>
      <c r="H52" s="16">
        <v>4060</v>
      </c>
      <c r="I52" s="24">
        <v>1643785.2</v>
      </c>
      <c r="K52" s="88">
        <f t="shared" si="5"/>
        <v>0</v>
      </c>
      <c r="N52" s="16" t="e">
        <f>VLOOKUP("8.2.4.3.2000.0000.0000.0000.000.000                             ",BD,63,FALSE)</f>
        <v>#REF!</v>
      </c>
      <c r="O52" s="23" t="e">
        <f t="shared" si="6"/>
        <v>#REF!</v>
      </c>
      <c r="P52" s="88" t="e">
        <f t="shared" si="2"/>
        <v>#REF!</v>
      </c>
    </row>
    <row r="53" spans="1:16" s="15" customFormat="1" ht="24.95" customHeight="1" x14ac:dyDescent="0.25">
      <c r="A53" s="12"/>
      <c r="B53" s="38"/>
      <c r="C53" s="41" t="s">
        <v>86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24">
        <v>0</v>
      </c>
      <c r="K53" s="88">
        <f t="shared" ref="K53:K59" si="7">+G53-H53</f>
        <v>0</v>
      </c>
      <c r="N53" s="16" t="e">
        <f>VLOOKUP("8.2.4.3.3000.0000.0000.0000.000.000                             ",BD,63,FALSE)</f>
        <v>#REF!</v>
      </c>
      <c r="O53" s="23" t="e">
        <f t="shared" ref="O53:O59" si="8">+F53-N53</f>
        <v>#REF!</v>
      </c>
      <c r="P53" s="88" t="e">
        <f t="shared" ref="P53:P84" si="9">+N53-G53</f>
        <v>#REF!</v>
      </c>
    </row>
    <row r="54" spans="1:16" s="15" customFormat="1" ht="24.95" customHeight="1" x14ac:dyDescent="0.25">
      <c r="A54" s="12"/>
      <c r="B54" s="38"/>
      <c r="C54" s="41" t="s">
        <v>87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24">
        <v>0</v>
      </c>
      <c r="K54" s="88">
        <f t="shared" si="7"/>
        <v>0</v>
      </c>
      <c r="N54" s="16" t="e">
        <f>VLOOKUP("8.2.4.3.4000.0000.0000.0000.000.000                             ",BD,63,FALSE)</f>
        <v>#REF!</v>
      </c>
      <c r="O54" s="23" t="e">
        <f t="shared" si="8"/>
        <v>#REF!</v>
      </c>
      <c r="P54" s="88" t="e">
        <f t="shared" si="9"/>
        <v>#REF!</v>
      </c>
    </row>
    <row r="55" spans="1:16" s="15" customFormat="1" ht="24.95" customHeight="1" x14ac:dyDescent="0.25">
      <c r="A55" s="12"/>
      <c r="B55" s="38"/>
      <c r="C55" s="41" t="s">
        <v>88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24">
        <v>0</v>
      </c>
      <c r="K55" s="88">
        <f t="shared" si="7"/>
        <v>0</v>
      </c>
      <c r="N55" s="16" t="e">
        <f>VLOOKUP("8.2.4.3.5000.0000.0000.0000.000.000                             ",BD,63,FALSE)</f>
        <v>#REF!</v>
      </c>
      <c r="O55" s="23" t="e">
        <f t="shared" si="8"/>
        <v>#REF!</v>
      </c>
      <c r="P55" s="88" t="e">
        <f t="shared" si="9"/>
        <v>#REF!</v>
      </c>
    </row>
    <row r="56" spans="1:16" s="15" customFormat="1" ht="24.95" customHeight="1" x14ac:dyDescent="0.25">
      <c r="A56" s="12"/>
      <c r="B56" s="38"/>
      <c r="C56" s="41" t="s">
        <v>18</v>
      </c>
      <c r="D56" s="16">
        <v>0</v>
      </c>
      <c r="E56" s="16">
        <v>0</v>
      </c>
      <c r="F56" s="16">
        <v>0</v>
      </c>
      <c r="G56" s="16">
        <v>30867.599999999999</v>
      </c>
      <c r="H56" s="16">
        <v>30867.599999999999</v>
      </c>
      <c r="I56" s="24">
        <v>-30867.599999999999</v>
      </c>
      <c r="K56" s="88">
        <f t="shared" si="7"/>
        <v>0</v>
      </c>
      <c r="N56" s="16" t="e">
        <f>VLOOKUP("8.2.4.3.6000.0000.0000.0000.000.000                             ",BD,63,FALSE)</f>
        <v>#REF!</v>
      </c>
      <c r="O56" s="23" t="e">
        <f t="shared" si="8"/>
        <v>#REF!</v>
      </c>
      <c r="P56" s="88" t="e">
        <f t="shared" si="9"/>
        <v>#REF!</v>
      </c>
    </row>
    <row r="57" spans="1:16" s="15" customFormat="1" ht="24.95" customHeight="1" x14ac:dyDescent="0.25">
      <c r="A57" s="12"/>
      <c r="B57" s="38"/>
      <c r="C57" s="41" t="s">
        <v>89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24">
        <v>0</v>
      </c>
      <c r="K57" s="88">
        <f t="shared" si="7"/>
        <v>0</v>
      </c>
      <c r="N57" s="16" t="e">
        <f>VLOOKUP("8.2.4.3.7000.0000.0000.0000.000.000                             ",BD,63,FALSE)</f>
        <v>#REF!</v>
      </c>
      <c r="O57" s="23" t="e">
        <f t="shared" si="8"/>
        <v>#REF!</v>
      </c>
      <c r="P57" s="88" t="e">
        <f t="shared" si="9"/>
        <v>#REF!</v>
      </c>
    </row>
    <row r="58" spans="1:16" s="15" customFormat="1" ht="24.95" customHeight="1" x14ac:dyDescent="0.25">
      <c r="A58" s="12"/>
      <c r="B58" s="38"/>
      <c r="C58" s="41" t="s">
        <v>19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24">
        <v>0</v>
      </c>
      <c r="K58" s="88">
        <f t="shared" si="7"/>
        <v>0</v>
      </c>
      <c r="N58" s="99" t="e">
        <f>VLOOKUP("8.2.4.3.8000.0000.0000.0000.000.000                             ",BD,63,FALSE)</f>
        <v>#REF!</v>
      </c>
      <c r="O58" s="23" t="e">
        <f t="shared" si="8"/>
        <v>#REF!</v>
      </c>
      <c r="P58" s="88" t="e">
        <f t="shared" si="9"/>
        <v>#REF!</v>
      </c>
    </row>
    <row r="59" spans="1:16" s="15" customFormat="1" ht="24.95" customHeight="1" x14ac:dyDescent="0.25">
      <c r="A59" s="12"/>
      <c r="B59" s="38"/>
      <c r="C59" s="41" t="s">
        <v>20</v>
      </c>
      <c r="D59" s="16">
        <v>673295.38</v>
      </c>
      <c r="E59" s="16">
        <v>0</v>
      </c>
      <c r="F59" s="16">
        <v>673295.38</v>
      </c>
      <c r="G59" s="16">
        <v>0</v>
      </c>
      <c r="H59" s="16">
        <v>0</v>
      </c>
      <c r="I59" s="24">
        <v>673295.38</v>
      </c>
      <c r="K59" s="88">
        <f t="shared" si="7"/>
        <v>0</v>
      </c>
      <c r="N59" s="16" t="e">
        <f>VLOOKUP("8.2.4.3.9000.0000.0000.0000.000.000                             ",BD,63,FALSE)</f>
        <v>#REF!</v>
      </c>
      <c r="O59" s="23" t="e">
        <f t="shared" si="8"/>
        <v>#REF!</v>
      </c>
      <c r="P59" s="88" t="e">
        <f t="shared" si="9"/>
        <v>#REF!</v>
      </c>
    </row>
    <row r="60" spans="1:16" s="15" customFormat="1" ht="24.95" customHeight="1" x14ac:dyDescent="0.25">
      <c r="A60" s="12"/>
      <c r="B60" s="141" t="s">
        <v>26</v>
      </c>
      <c r="C60" s="142"/>
      <c r="D60" s="16"/>
      <c r="E60" s="16"/>
      <c r="F60" s="16">
        <v>0</v>
      </c>
      <c r="G60" s="16"/>
      <c r="H60" s="18"/>
      <c r="I60" s="24">
        <v>0</v>
      </c>
      <c r="N60" s="16"/>
      <c r="O60" s="16"/>
      <c r="P60" s="88">
        <f t="shared" si="9"/>
        <v>0</v>
      </c>
    </row>
    <row r="61" spans="1:16" s="15" customFormat="1" ht="24.95" customHeight="1" x14ac:dyDescent="0.25">
      <c r="A61" s="12"/>
      <c r="B61" s="38"/>
      <c r="C61" s="41" t="s">
        <v>90</v>
      </c>
      <c r="D61" s="16"/>
      <c r="E61" s="16"/>
      <c r="F61" s="16">
        <v>0</v>
      </c>
      <c r="G61" s="16"/>
      <c r="H61" s="18"/>
      <c r="I61" s="24">
        <v>0</v>
      </c>
      <c r="N61" s="16"/>
      <c r="O61" s="16"/>
      <c r="P61" s="88">
        <f t="shared" si="9"/>
        <v>0</v>
      </c>
    </row>
    <row r="62" spans="1:16" s="15" customFormat="1" ht="24.95" customHeight="1" x14ac:dyDescent="0.25">
      <c r="A62" s="12"/>
      <c r="B62" s="38"/>
      <c r="C62" s="41" t="s">
        <v>91</v>
      </c>
      <c r="D62" s="16"/>
      <c r="E62" s="16"/>
      <c r="F62" s="16">
        <v>0</v>
      </c>
      <c r="G62" s="16"/>
      <c r="H62" s="18"/>
      <c r="I62" s="24">
        <v>0</v>
      </c>
      <c r="N62" s="16"/>
      <c r="O62" s="16"/>
      <c r="P62" s="88">
        <f t="shared" si="9"/>
        <v>0</v>
      </c>
    </row>
    <row r="63" spans="1:16" s="15" customFormat="1" ht="24.95" customHeight="1" x14ac:dyDescent="0.25">
      <c r="A63" s="12"/>
      <c r="B63" s="38"/>
      <c r="C63" s="41" t="s">
        <v>92</v>
      </c>
      <c r="D63" s="16"/>
      <c r="E63" s="16"/>
      <c r="F63" s="16">
        <v>0</v>
      </c>
      <c r="G63" s="16"/>
      <c r="H63" s="18"/>
      <c r="I63" s="24">
        <v>0</v>
      </c>
      <c r="N63" s="16"/>
      <c r="O63" s="16"/>
      <c r="P63" s="88">
        <f t="shared" si="9"/>
        <v>0</v>
      </c>
    </row>
    <row r="64" spans="1:16" s="15" customFormat="1" ht="24.95" customHeight="1" x14ac:dyDescent="0.25">
      <c r="A64" s="12"/>
      <c r="B64" s="143" t="s">
        <v>27</v>
      </c>
      <c r="C64" s="144"/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5">
        <v>0</v>
      </c>
      <c r="J64" s="100"/>
      <c r="K64" s="100"/>
      <c r="L64" s="100"/>
      <c r="M64" s="100"/>
      <c r="N64" s="42" t="e">
        <f>SUM(N65:N71)</f>
        <v>#REF!</v>
      </c>
      <c r="O64" s="42" t="e">
        <f>SUM(O65:O71)</f>
        <v>#REF!</v>
      </c>
      <c r="P64" s="88" t="e">
        <f t="shared" si="9"/>
        <v>#REF!</v>
      </c>
    </row>
    <row r="65" spans="1:16" s="15" customFormat="1" ht="24.95" customHeight="1" x14ac:dyDescent="0.25">
      <c r="A65" s="12"/>
      <c r="B65" s="38"/>
      <c r="C65" s="41" t="s">
        <v>93</v>
      </c>
      <c r="D65" s="16"/>
      <c r="E65" s="16"/>
      <c r="F65" s="16">
        <v>0</v>
      </c>
      <c r="G65" s="16"/>
      <c r="H65" s="18"/>
      <c r="I65" s="24">
        <v>0</v>
      </c>
      <c r="N65" s="16"/>
      <c r="O65" s="16"/>
      <c r="P65" s="88">
        <f t="shared" si="9"/>
        <v>0</v>
      </c>
    </row>
    <row r="66" spans="1:16" s="15" customFormat="1" ht="24.95" customHeight="1" x14ac:dyDescent="0.25">
      <c r="A66" s="12"/>
      <c r="B66" s="38"/>
      <c r="C66" s="41" t="s">
        <v>94</v>
      </c>
      <c r="D66" s="16"/>
      <c r="E66" s="16"/>
      <c r="F66" s="16">
        <v>0</v>
      </c>
      <c r="G66" s="16"/>
      <c r="H66" s="18"/>
      <c r="I66" s="24">
        <v>0</v>
      </c>
      <c r="N66" s="16"/>
      <c r="O66" s="16"/>
      <c r="P66" s="88">
        <f t="shared" si="9"/>
        <v>0</v>
      </c>
    </row>
    <row r="67" spans="1:16" s="15" customFormat="1" ht="24.95" customHeight="1" x14ac:dyDescent="0.25">
      <c r="A67" s="12"/>
      <c r="B67" s="38"/>
      <c r="C67" s="41" t="s">
        <v>95</v>
      </c>
      <c r="D67" s="16"/>
      <c r="E67" s="16"/>
      <c r="F67" s="16">
        <v>0</v>
      </c>
      <c r="G67" s="16"/>
      <c r="H67" s="18"/>
      <c r="I67" s="24">
        <v>0</v>
      </c>
      <c r="N67" s="16"/>
      <c r="O67" s="16"/>
      <c r="P67" s="88">
        <f t="shared" si="9"/>
        <v>0</v>
      </c>
    </row>
    <row r="68" spans="1:16" s="15" customFormat="1" ht="24.95" customHeight="1" x14ac:dyDescent="0.25">
      <c r="A68" s="12"/>
      <c r="B68" s="38"/>
      <c r="C68" s="41" t="s">
        <v>96</v>
      </c>
      <c r="D68" s="16"/>
      <c r="E68" s="16"/>
      <c r="F68" s="16">
        <v>0</v>
      </c>
      <c r="G68" s="16"/>
      <c r="H68" s="18"/>
      <c r="I68" s="24">
        <v>0</v>
      </c>
      <c r="N68" s="16"/>
      <c r="O68" s="16"/>
      <c r="P68" s="88">
        <f t="shared" si="9"/>
        <v>0</v>
      </c>
    </row>
    <row r="69" spans="1:16" s="15" customFormat="1" ht="24.95" customHeight="1" x14ac:dyDescent="0.25">
      <c r="A69" s="12"/>
      <c r="B69" s="38"/>
      <c r="C69" s="41" t="s">
        <v>97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24">
        <v>0</v>
      </c>
      <c r="K69" s="88">
        <f>+G69-H69</f>
        <v>0</v>
      </c>
      <c r="N69" s="16" t="e">
        <f>VLOOKUP("8.2.4.5.5000.7500.7540.0004.000.000",BD,63,FALSE)</f>
        <v>#REF!</v>
      </c>
      <c r="O69" s="23" t="e">
        <f>+F69-N69</f>
        <v>#REF!</v>
      </c>
      <c r="P69" s="88" t="e">
        <f t="shared" si="9"/>
        <v>#REF!</v>
      </c>
    </row>
    <row r="70" spans="1:16" s="15" customFormat="1" ht="24.95" customHeight="1" x14ac:dyDescent="0.25">
      <c r="A70" s="12"/>
      <c r="B70" s="38"/>
      <c r="C70" s="41" t="s">
        <v>98</v>
      </c>
      <c r="D70" s="16"/>
      <c r="E70" s="16"/>
      <c r="F70" s="16">
        <v>0</v>
      </c>
      <c r="G70" s="16"/>
      <c r="H70" s="18"/>
      <c r="I70" s="24">
        <v>0</v>
      </c>
      <c r="N70" s="16"/>
      <c r="O70" s="16"/>
      <c r="P70" s="88">
        <f t="shared" si="9"/>
        <v>0</v>
      </c>
    </row>
    <row r="71" spans="1:16" s="15" customFormat="1" ht="24.95" customHeight="1" x14ac:dyDescent="0.25">
      <c r="A71" s="12"/>
      <c r="B71" s="38"/>
      <c r="C71" s="41" t="s">
        <v>99</v>
      </c>
      <c r="D71" s="16"/>
      <c r="E71" s="16"/>
      <c r="F71" s="16">
        <v>0</v>
      </c>
      <c r="G71" s="16"/>
      <c r="H71" s="18"/>
      <c r="I71" s="24">
        <v>0</v>
      </c>
      <c r="N71" s="16"/>
      <c r="O71" s="16"/>
      <c r="P71" s="88">
        <f t="shared" si="9"/>
        <v>0</v>
      </c>
    </row>
    <row r="72" spans="1:16" s="15" customFormat="1" ht="24.95" customHeight="1" x14ac:dyDescent="0.25">
      <c r="A72" s="12"/>
      <c r="B72" s="141" t="s">
        <v>28</v>
      </c>
      <c r="C72" s="142"/>
      <c r="D72" s="16"/>
      <c r="E72" s="16"/>
      <c r="F72" s="16">
        <v>0</v>
      </c>
      <c r="G72" s="16"/>
      <c r="H72" s="18"/>
      <c r="I72" s="24">
        <v>0</v>
      </c>
      <c r="N72" s="16"/>
      <c r="O72" s="16"/>
      <c r="P72" s="88">
        <f t="shared" si="9"/>
        <v>0</v>
      </c>
    </row>
    <row r="73" spans="1:16" s="15" customFormat="1" ht="24.95" customHeight="1" x14ac:dyDescent="0.25">
      <c r="A73" s="12"/>
      <c r="B73" s="38"/>
      <c r="C73" s="41" t="s">
        <v>100</v>
      </c>
      <c r="D73" s="16"/>
      <c r="E73" s="16"/>
      <c r="F73" s="16">
        <v>0</v>
      </c>
      <c r="G73" s="16"/>
      <c r="H73" s="18"/>
      <c r="I73" s="24">
        <v>0</v>
      </c>
      <c r="N73" s="16"/>
      <c r="O73" s="16"/>
      <c r="P73" s="88">
        <f t="shared" si="9"/>
        <v>0</v>
      </c>
    </row>
    <row r="74" spans="1:16" s="15" customFormat="1" ht="24.95" customHeight="1" x14ac:dyDescent="0.25">
      <c r="A74" s="12"/>
      <c r="B74" s="38"/>
      <c r="C74" s="41" t="s">
        <v>101</v>
      </c>
      <c r="D74" s="16"/>
      <c r="E74" s="16"/>
      <c r="F74" s="16">
        <v>0</v>
      </c>
      <c r="G74" s="16"/>
      <c r="H74" s="18"/>
      <c r="I74" s="24">
        <v>0</v>
      </c>
      <c r="N74" s="16"/>
      <c r="O74" s="16"/>
      <c r="P74" s="88">
        <f t="shared" si="9"/>
        <v>0</v>
      </c>
    </row>
    <row r="75" spans="1:16" s="15" customFormat="1" ht="24.95" customHeight="1" x14ac:dyDescent="0.25">
      <c r="A75" s="12"/>
      <c r="B75" s="38"/>
      <c r="C75" s="41" t="s">
        <v>102</v>
      </c>
      <c r="D75" s="16"/>
      <c r="E75" s="16"/>
      <c r="F75" s="16">
        <v>0</v>
      </c>
      <c r="G75" s="16"/>
      <c r="H75" s="18"/>
      <c r="I75" s="24">
        <v>0</v>
      </c>
      <c r="N75" s="16"/>
      <c r="O75" s="16"/>
      <c r="P75" s="88">
        <f t="shared" si="9"/>
        <v>0</v>
      </c>
    </row>
    <row r="76" spans="1:16" s="15" customFormat="1" ht="24.95" customHeight="1" x14ac:dyDescent="0.25">
      <c r="A76" s="12"/>
      <c r="B76" s="141" t="s">
        <v>29</v>
      </c>
      <c r="C76" s="142"/>
      <c r="D76" s="16"/>
      <c r="E76" s="16"/>
      <c r="F76" s="16">
        <v>0</v>
      </c>
      <c r="G76" s="16"/>
      <c r="H76" s="18"/>
      <c r="I76" s="24">
        <v>0</v>
      </c>
      <c r="N76" s="16"/>
      <c r="O76" s="16"/>
      <c r="P76" s="88">
        <f t="shared" si="9"/>
        <v>0</v>
      </c>
    </row>
    <row r="77" spans="1:16" s="15" customFormat="1" ht="24.95" customHeight="1" x14ac:dyDescent="0.25">
      <c r="A77" s="12"/>
      <c r="B77" s="38"/>
      <c r="C77" s="41" t="s">
        <v>103</v>
      </c>
      <c r="D77" s="16"/>
      <c r="E77" s="16"/>
      <c r="F77" s="16">
        <v>0</v>
      </c>
      <c r="G77" s="16"/>
      <c r="H77" s="18"/>
      <c r="I77" s="24">
        <v>0</v>
      </c>
      <c r="N77" s="16"/>
      <c r="O77" s="16"/>
      <c r="P77" s="88">
        <f t="shared" si="9"/>
        <v>0</v>
      </c>
    </row>
    <row r="78" spans="1:16" s="15" customFormat="1" ht="24.95" customHeight="1" x14ac:dyDescent="0.25">
      <c r="A78" s="12"/>
      <c r="B78" s="38"/>
      <c r="C78" s="41" t="s">
        <v>104</v>
      </c>
      <c r="D78" s="16"/>
      <c r="E78" s="16"/>
      <c r="F78" s="16">
        <v>0</v>
      </c>
      <c r="G78" s="16"/>
      <c r="H78" s="18"/>
      <c r="I78" s="24">
        <v>0</v>
      </c>
      <c r="N78" s="16"/>
      <c r="O78" s="16"/>
      <c r="P78" s="88">
        <f t="shared" si="9"/>
        <v>0</v>
      </c>
    </row>
    <row r="79" spans="1:16" s="15" customFormat="1" ht="24.95" customHeight="1" x14ac:dyDescent="0.25">
      <c r="A79" s="12"/>
      <c r="B79" s="38"/>
      <c r="C79" s="41" t="s">
        <v>105</v>
      </c>
      <c r="D79" s="16"/>
      <c r="E79" s="16"/>
      <c r="F79" s="16">
        <v>0</v>
      </c>
      <c r="G79" s="16"/>
      <c r="H79" s="18"/>
      <c r="I79" s="24">
        <v>0</v>
      </c>
      <c r="N79" s="16"/>
      <c r="O79" s="16"/>
      <c r="P79" s="88">
        <f t="shared" si="9"/>
        <v>0</v>
      </c>
    </row>
    <row r="80" spans="1:16" s="15" customFormat="1" ht="24.95" customHeight="1" x14ac:dyDescent="0.25">
      <c r="A80" s="12"/>
      <c r="B80" s="38"/>
      <c r="C80" s="41" t="s">
        <v>106</v>
      </c>
      <c r="D80" s="16"/>
      <c r="E80" s="16"/>
      <c r="F80" s="16">
        <v>0</v>
      </c>
      <c r="G80" s="16"/>
      <c r="H80" s="18"/>
      <c r="I80" s="24">
        <v>0</v>
      </c>
      <c r="N80" s="16"/>
      <c r="O80" s="16"/>
      <c r="P80" s="88">
        <f t="shared" si="9"/>
        <v>0</v>
      </c>
    </row>
    <row r="81" spans="1:16" s="15" customFormat="1" ht="24.95" customHeight="1" x14ac:dyDescent="0.25">
      <c r="A81" s="12"/>
      <c r="B81" s="38"/>
      <c r="C81" s="41" t="s">
        <v>107</v>
      </c>
      <c r="D81" s="16"/>
      <c r="E81" s="16"/>
      <c r="F81" s="16">
        <v>0</v>
      </c>
      <c r="G81" s="16"/>
      <c r="H81" s="18"/>
      <c r="I81" s="24">
        <v>0</v>
      </c>
      <c r="N81" s="16"/>
      <c r="O81" s="16"/>
      <c r="P81" s="88">
        <f t="shared" si="9"/>
        <v>0</v>
      </c>
    </row>
    <row r="82" spans="1:16" s="15" customFormat="1" ht="24.95" customHeight="1" x14ac:dyDescent="0.25">
      <c r="A82" s="12"/>
      <c r="B82" s="38"/>
      <c r="C82" s="41" t="s">
        <v>108</v>
      </c>
      <c r="D82" s="16"/>
      <c r="E82" s="16"/>
      <c r="F82" s="16">
        <v>0</v>
      </c>
      <c r="G82" s="16"/>
      <c r="H82" s="18"/>
      <c r="I82" s="24">
        <v>0</v>
      </c>
      <c r="N82" s="16"/>
      <c r="O82" s="16"/>
      <c r="P82" s="88">
        <f t="shared" si="9"/>
        <v>0</v>
      </c>
    </row>
    <row r="83" spans="1:16" s="15" customFormat="1" ht="24.95" customHeight="1" x14ac:dyDescent="0.25">
      <c r="A83" s="12"/>
      <c r="B83" s="81"/>
      <c r="C83" s="82" t="s">
        <v>109</v>
      </c>
      <c r="D83" s="16"/>
      <c r="E83" s="16"/>
      <c r="F83" s="16">
        <v>0</v>
      </c>
      <c r="G83" s="16"/>
      <c r="H83" s="18"/>
      <c r="I83" s="24">
        <v>0</v>
      </c>
      <c r="N83" s="16"/>
      <c r="O83" s="16"/>
      <c r="P83" s="88">
        <f t="shared" si="9"/>
        <v>0</v>
      </c>
    </row>
    <row r="84" spans="1:16" s="15" customFormat="1" ht="24.95" customHeight="1" thickBot="1" x14ac:dyDescent="0.3">
      <c r="A84" s="12"/>
      <c r="B84" s="25"/>
      <c r="C84" s="83" t="s">
        <v>120</v>
      </c>
      <c r="D84" s="20">
        <v>232425015.34999996</v>
      </c>
      <c r="E84" s="20">
        <v>0</v>
      </c>
      <c r="F84" s="20">
        <v>232425015.34999996</v>
      </c>
      <c r="G84" s="20">
        <v>36995163.219999999</v>
      </c>
      <c r="H84" s="20">
        <v>36276671.850000001</v>
      </c>
      <c r="I84" s="20">
        <v>195429852.13</v>
      </c>
      <c r="K84" s="88">
        <f>+K12+K20+K30+K50</f>
        <v>718491.37000000011</v>
      </c>
      <c r="N84" s="20" t="e">
        <f>+N12+N20+N30+N50+N64</f>
        <v>#REF!</v>
      </c>
      <c r="O84" s="20" t="e">
        <f>+O12+O20+O30+O50</f>
        <v>#REF!</v>
      </c>
      <c r="P84" s="88" t="e">
        <f t="shared" si="9"/>
        <v>#REF!</v>
      </c>
    </row>
    <row r="85" spans="1:16" ht="23.25" customHeight="1" x14ac:dyDescent="0.2">
      <c r="A85" s="1"/>
      <c r="B85" s="1"/>
      <c r="C85" s="1"/>
      <c r="D85" s="1"/>
      <c r="E85" s="1"/>
      <c r="F85" s="96"/>
      <c r="G85" s="44"/>
      <c r="H85" s="44"/>
      <c r="I85" s="93"/>
      <c r="N85" s="95">
        <f>+F85</f>
        <v>0</v>
      </c>
      <c r="P85" s="97"/>
    </row>
    <row r="86" spans="1:16" x14ac:dyDescent="0.2">
      <c r="A86" s="1"/>
      <c r="B86" s="1"/>
      <c r="C86" s="1" t="s">
        <v>126</v>
      </c>
      <c r="D86" s="1"/>
      <c r="E86" s="1"/>
      <c r="F86" s="93"/>
      <c r="G86" s="44"/>
      <c r="H86" s="44"/>
      <c r="I86" s="1"/>
      <c r="N86" s="95" t="e">
        <f>+N85-N84</f>
        <v>#REF!</v>
      </c>
    </row>
    <row r="87" spans="1:16" x14ac:dyDescent="0.2">
      <c r="A87" s="1"/>
      <c r="B87" s="1"/>
      <c r="C87" s="1"/>
      <c r="D87" s="1"/>
      <c r="E87" s="1"/>
      <c r="F87" s="93"/>
      <c r="G87" s="44"/>
      <c r="H87" s="1"/>
      <c r="I87" s="1"/>
    </row>
    <row r="88" spans="1:16" x14ac:dyDescent="0.2">
      <c r="A88" s="1"/>
      <c r="B88" s="1"/>
      <c r="C88" s="1"/>
      <c r="D88" s="1"/>
      <c r="E88" s="1"/>
      <c r="F88" s="93"/>
      <c r="G88" s="1"/>
      <c r="H88" s="1"/>
      <c r="I88" s="1"/>
    </row>
    <row r="89" spans="1:16" ht="15" x14ac:dyDescent="0.25">
      <c r="A89" s="1"/>
      <c r="B89" s="1"/>
      <c r="C89" s="101" t="s">
        <v>129</v>
      </c>
      <c r="D89" s="101"/>
      <c r="E89" s="101"/>
      <c r="F89" s="102"/>
      <c r="G89" s="103"/>
      <c r="H89" s="104"/>
      <c r="I89" s="1"/>
    </row>
    <row r="90" spans="1:16" ht="15" x14ac:dyDescent="0.25">
      <c r="A90" s="1"/>
      <c r="B90" s="1"/>
      <c r="C90" s="105"/>
      <c r="D90" s="105"/>
      <c r="E90" s="105"/>
      <c r="F90" s="106"/>
      <c r="G90" s="103"/>
      <c r="H90" s="101"/>
      <c r="I90" s="1"/>
    </row>
    <row r="91" spans="1:16" ht="15" x14ac:dyDescent="0.25">
      <c r="C91" s="105"/>
      <c r="D91" s="105"/>
      <c r="E91" s="105"/>
      <c r="F91" s="106"/>
      <c r="G91" s="103"/>
      <c r="H91" s="101"/>
    </row>
    <row r="92" spans="1:16" ht="15" x14ac:dyDescent="0.25">
      <c r="C92" s="107" t="s">
        <v>130</v>
      </c>
      <c r="D92" s="108" t="s">
        <v>131</v>
      </c>
      <c r="E92" s="109"/>
      <c r="F92" s="110"/>
      <c r="G92" s="104" t="s">
        <v>138</v>
      </c>
      <c r="H92" s="111"/>
    </row>
    <row r="93" spans="1:16" ht="15" x14ac:dyDescent="0.25">
      <c r="C93" s="108"/>
      <c r="D93" s="107"/>
      <c r="E93" s="112"/>
      <c r="F93" s="110"/>
      <c r="G93" s="108"/>
      <c r="H93" s="113"/>
    </row>
    <row r="94" spans="1:16" ht="15" x14ac:dyDescent="0.25">
      <c r="C94" s="107"/>
      <c r="D94" s="107"/>
      <c r="E94" s="112"/>
      <c r="F94" s="110"/>
      <c r="G94" s="108"/>
      <c r="H94" s="111"/>
    </row>
    <row r="95" spans="1:16" ht="15" x14ac:dyDescent="0.25">
      <c r="C95" s="107" t="s">
        <v>132</v>
      </c>
      <c r="D95" s="107" t="s">
        <v>133</v>
      </c>
      <c r="E95" s="112"/>
      <c r="F95" s="110"/>
      <c r="G95" s="108" t="s">
        <v>136</v>
      </c>
      <c r="H95" s="111"/>
    </row>
    <row r="96" spans="1:16" ht="15" x14ac:dyDescent="0.25">
      <c r="C96" s="107" t="s">
        <v>134</v>
      </c>
      <c r="D96" s="107" t="s">
        <v>135</v>
      </c>
      <c r="E96" s="112"/>
      <c r="F96" s="107"/>
      <c r="G96" s="107" t="s">
        <v>137</v>
      </c>
      <c r="H96" s="105"/>
    </row>
  </sheetData>
  <mergeCells count="23">
    <mergeCell ref="B2:I2"/>
    <mergeCell ref="B3:I3"/>
    <mergeCell ref="B4:I4"/>
    <mergeCell ref="B5:I5"/>
    <mergeCell ref="B7:C10"/>
    <mergeCell ref="D7:H7"/>
    <mergeCell ref="I7:I9"/>
    <mergeCell ref="D8:D9"/>
    <mergeCell ref="E8:E9"/>
    <mergeCell ref="F8:F9"/>
    <mergeCell ref="G8:G9"/>
    <mergeCell ref="H8:H9"/>
    <mergeCell ref="B76:C76"/>
    <mergeCell ref="B12:C12"/>
    <mergeCell ref="B20:C20"/>
    <mergeCell ref="B30:C30"/>
    <mergeCell ref="B40:C40"/>
    <mergeCell ref="B50:C50"/>
    <mergeCell ref="N8:N9"/>
    <mergeCell ref="O8:O9"/>
    <mergeCell ref="B60:C60"/>
    <mergeCell ref="B64:C64"/>
    <mergeCell ref="B72:C72"/>
  </mergeCells>
  <printOptions verticalCentered="1"/>
  <pageMargins left="0.23622047244094491" right="0" top="0.31496062992125984" bottom="0.39370078740157483" header="0" footer="0"/>
  <pageSetup scale="5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view="pageBreakPreview" zoomScale="60" zoomScaleNormal="80" workbookViewId="0">
      <selection activeCell="C57" sqref="C57:H61"/>
    </sheetView>
  </sheetViews>
  <sheetFormatPr baseColWidth="10" defaultColWidth="11.42578125" defaultRowHeight="12.75" x14ac:dyDescent="0.2"/>
  <cols>
    <col min="1" max="1" width="3.42578125" style="2" customWidth="1"/>
    <col min="2" max="2" width="7.28515625" style="2" customWidth="1"/>
    <col min="3" max="3" width="79.7109375" style="2" customWidth="1"/>
    <col min="4" max="4" width="15.85546875" style="2" bestFit="1" customWidth="1"/>
    <col min="5" max="5" width="15.7109375" style="2" bestFit="1" customWidth="1"/>
    <col min="6" max="6" width="17.5703125" style="2" customWidth="1"/>
    <col min="7" max="8" width="15.7109375" style="2" bestFit="1" customWidth="1"/>
    <col min="9" max="9" width="29.7109375" style="2" customWidth="1"/>
    <col min="10" max="10" width="15.7109375" style="2" bestFit="1" customWidth="1"/>
    <col min="11" max="16384" width="11.42578125" style="2"/>
  </cols>
  <sheetData>
    <row r="1" spans="1:9" ht="13.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1"/>
      <c r="B2" s="132" t="s">
        <v>24</v>
      </c>
      <c r="C2" s="133"/>
      <c r="D2" s="133"/>
      <c r="E2" s="133"/>
      <c r="F2" s="133"/>
      <c r="G2" s="133"/>
      <c r="H2" s="133"/>
      <c r="I2" s="134"/>
    </row>
    <row r="3" spans="1:9" ht="15.75" x14ac:dyDescent="0.25">
      <c r="A3" s="1"/>
      <c r="B3" s="135" t="s">
        <v>110</v>
      </c>
      <c r="C3" s="136"/>
      <c r="D3" s="136"/>
      <c r="E3" s="136"/>
      <c r="F3" s="136"/>
      <c r="G3" s="136"/>
      <c r="H3" s="136"/>
      <c r="I3" s="137"/>
    </row>
    <row r="4" spans="1:9" ht="15.75" x14ac:dyDescent="0.25">
      <c r="A4" s="1"/>
      <c r="B4" s="135" t="s">
        <v>125</v>
      </c>
      <c r="C4" s="136"/>
      <c r="D4" s="136"/>
      <c r="E4" s="136"/>
      <c r="F4" s="136"/>
      <c r="G4" s="136"/>
      <c r="H4" s="136"/>
      <c r="I4" s="137"/>
    </row>
    <row r="5" spans="1:9" ht="15.75" x14ac:dyDescent="0.25">
      <c r="A5" s="1"/>
      <c r="B5" s="135" t="s">
        <v>144</v>
      </c>
      <c r="C5" s="136"/>
      <c r="D5" s="136"/>
      <c r="E5" s="136"/>
      <c r="F5" s="136"/>
      <c r="G5" s="136"/>
      <c r="H5" s="136"/>
      <c r="I5" s="137"/>
    </row>
    <row r="6" spans="1:9" s="4" customFormat="1" ht="16.5" thickBot="1" x14ac:dyDescent="0.3">
      <c r="A6" s="1"/>
      <c r="B6" s="138"/>
      <c r="C6" s="139"/>
      <c r="D6" s="139"/>
      <c r="E6" s="139"/>
      <c r="F6" s="139"/>
      <c r="G6" s="139"/>
      <c r="H6" s="139"/>
      <c r="I6" s="140"/>
    </row>
    <row r="7" spans="1:9" ht="34.5" customHeight="1" x14ac:dyDescent="0.2">
      <c r="A7" s="1"/>
      <c r="B7" s="1"/>
      <c r="C7" s="1"/>
      <c r="D7" s="3"/>
      <c r="E7" s="3"/>
      <c r="F7" s="3"/>
      <c r="G7" s="3"/>
      <c r="H7" s="1"/>
      <c r="I7" s="1"/>
    </row>
    <row r="8" spans="1:9" s="6" customFormat="1" ht="30" customHeight="1" x14ac:dyDescent="0.25">
      <c r="A8" s="5"/>
      <c r="B8" s="121" t="s">
        <v>112</v>
      </c>
      <c r="C8" s="122"/>
      <c r="D8" s="127" t="s">
        <v>113</v>
      </c>
      <c r="E8" s="127"/>
      <c r="F8" s="127"/>
      <c r="G8" s="127"/>
      <c r="H8" s="128"/>
      <c r="I8" s="129" t="s">
        <v>114</v>
      </c>
    </row>
    <row r="9" spans="1:9" s="6" customFormat="1" ht="30" customHeight="1" x14ac:dyDescent="0.25">
      <c r="A9" s="5"/>
      <c r="B9" s="123"/>
      <c r="C9" s="124"/>
      <c r="D9" s="130" t="s">
        <v>115</v>
      </c>
      <c r="E9" s="131" t="s">
        <v>116</v>
      </c>
      <c r="F9" s="114" t="s">
        <v>117</v>
      </c>
      <c r="G9" s="114" t="s">
        <v>21</v>
      </c>
      <c r="H9" s="114" t="s">
        <v>23</v>
      </c>
      <c r="I9" s="114"/>
    </row>
    <row r="10" spans="1:9" s="6" customFormat="1" ht="23.25" customHeight="1" x14ac:dyDescent="0.25">
      <c r="A10" s="5"/>
      <c r="B10" s="123"/>
      <c r="C10" s="124"/>
      <c r="D10" s="130"/>
      <c r="E10" s="131"/>
      <c r="F10" s="114"/>
      <c r="G10" s="114"/>
      <c r="H10" s="114"/>
      <c r="I10" s="114"/>
    </row>
    <row r="11" spans="1:9" s="11" customFormat="1" ht="18.75" customHeight="1" x14ac:dyDescent="0.2">
      <c r="A11" s="7"/>
      <c r="B11" s="125"/>
      <c r="C11" s="126"/>
      <c r="D11" s="85">
        <v>1</v>
      </c>
      <c r="E11" s="86">
        <v>2</v>
      </c>
      <c r="F11" s="86" t="s">
        <v>118</v>
      </c>
      <c r="G11" s="86">
        <v>4</v>
      </c>
      <c r="H11" s="86">
        <v>5</v>
      </c>
      <c r="I11" s="87" t="s">
        <v>119</v>
      </c>
    </row>
    <row r="12" spans="1:9" s="15" customFormat="1" ht="27.95" customHeight="1" thickBot="1" x14ac:dyDescent="0.25">
      <c r="A12" s="12"/>
      <c r="B12" s="8"/>
      <c r="C12" s="8"/>
      <c r="D12" s="9"/>
      <c r="E12" s="9"/>
      <c r="F12" s="9"/>
      <c r="G12" s="9"/>
      <c r="H12" s="10"/>
      <c r="I12" s="10"/>
    </row>
    <row r="13" spans="1:9" s="15" customFormat="1" ht="27.95" customHeight="1" x14ac:dyDescent="0.25">
      <c r="A13" s="12"/>
      <c r="B13" s="147" t="s">
        <v>33</v>
      </c>
      <c r="C13" s="148"/>
      <c r="D13" s="30"/>
      <c r="E13" s="30"/>
      <c r="F13" s="30"/>
      <c r="G13" s="30"/>
      <c r="H13" s="31">
        <f t="shared" ref="H13:H21" si="0">+E13-G13</f>
        <v>0</v>
      </c>
      <c r="I13" s="32">
        <f>+F13-G13</f>
        <v>0</v>
      </c>
    </row>
    <row r="14" spans="1:9" s="15" customFormat="1" ht="27.95" customHeight="1" x14ac:dyDescent="0.25">
      <c r="A14" s="12"/>
      <c r="B14" s="36"/>
      <c r="C14" s="37" t="s">
        <v>34</v>
      </c>
      <c r="D14" s="33"/>
      <c r="E14" s="33"/>
      <c r="F14" s="33"/>
      <c r="G14" s="33"/>
      <c r="H14" s="34">
        <f t="shared" si="0"/>
        <v>0</v>
      </c>
      <c r="I14" s="35">
        <f>+F14-G14</f>
        <v>0</v>
      </c>
    </row>
    <row r="15" spans="1:9" s="15" customFormat="1" ht="27.95" customHeight="1" x14ac:dyDescent="0.25">
      <c r="A15" s="12"/>
      <c r="B15" s="36"/>
      <c r="C15" s="37" t="s">
        <v>35</v>
      </c>
      <c r="D15" s="16"/>
      <c r="E15" s="16"/>
      <c r="F15" s="16"/>
      <c r="G15" s="16"/>
      <c r="H15" s="17">
        <f t="shared" si="0"/>
        <v>0</v>
      </c>
      <c r="I15" s="24">
        <f t="shared" ref="I15:I21" si="1">+F15-G15</f>
        <v>0</v>
      </c>
    </row>
    <row r="16" spans="1:9" s="15" customFormat="1" ht="15.75" x14ac:dyDescent="0.25">
      <c r="A16" s="12"/>
      <c r="B16" s="36"/>
      <c r="C16" s="37" t="s">
        <v>36</v>
      </c>
      <c r="D16" s="16"/>
      <c r="E16" s="16"/>
      <c r="F16" s="16"/>
      <c r="G16" s="16"/>
      <c r="H16" s="17">
        <f t="shared" si="0"/>
        <v>0</v>
      </c>
      <c r="I16" s="24">
        <f t="shared" si="1"/>
        <v>0</v>
      </c>
    </row>
    <row r="17" spans="1:10" s="15" customFormat="1" ht="27.95" customHeight="1" x14ac:dyDescent="0.25">
      <c r="A17" s="12"/>
      <c r="B17" s="38"/>
      <c r="C17" s="37" t="s">
        <v>37</v>
      </c>
      <c r="D17" s="16"/>
      <c r="E17" s="16"/>
      <c r="F17" s="16"/>
      <c r="G17" s="16"/>
      <c r="H17" s="17">
        <f t="shared" si="0"/>
        <v>0</v>
      </c>
      <c r="I17" s="24">
        <f t="shared" si="1"/>
        <v>0</v>
      </c>
    </row>
    <row r="18" spans="1:10" s="15" customFormat="1" ht="27.95" customHeight="1" x14ac:dyDescent="0.25">
      <c r="A18" s="12"/>
      <c r="B18" s="38"/>
      <c r="C18" s="37" t="s">
        <v>38</v>
      </c>
      <c r="D18" s="16"/>
      <c r="E18" s="16"/>
      <c r="F18" s="16"/>
      <c r="G18" s="16"/>
      <c r="H18" s="17">
        <f t="shared" si="0"/>
        <v>0</v>
      </c>
      <c r="I18" s="24">
        <f t="shared" si="1"/>
        <v>0</v>
      </c>
    </row>
    <row r="19" spans="1:10" s="15" customFormat="1" ht="27.95" customHeight="1" x14ac:dyDescent="0.25">
      <c r="A19" s="12"/>
      <c r="B19" s="38"/>
      <c r="C19" s="37" t="s">
        <v>39</v>
      </c>
      <c r="D19" s="16"/>
      <c r="E19" s="16"/>
      <c r="F19" s="16"/>
      <c r="G19" s="16"/>
      <c r="H19" s="17">
        <f t="shared" si="0"/>
        <v>0</v>
      </c>
      <c r="I19" s="24">
        <f t="shared" si="1"/>
        <v>0</v>
      </c>
    </row>
    <row r="20" spans="1:10" s="15" customFormat="1" ht="27.95" customHeight="1" x14ac:dyDescent="0.25">
      <c r="A20" s="12"/>
      <c r="B20" s="38"/>
      <c r="C20" s="37" t="s">
        <v>40</v>
      </c>
      <c r="D20" s="16"/>
      <c r="E20" s="16"/>
      <c r="F20" s="16"/>
      <c r="G20" s="16"/>
      <c r="H20" s="17">
        <f t="shared" si="0"/>
        <v>0</v>
      </c>
      <c r="I20" s="24">
        <f t="shared" si="1"/>
        <v>0</v>
      </c>
    </row>
    <row r="21" spans="1:10" s="15" customFormat="1" ht="27.95" customHeight="1" x14ac:dyDescent="0.25">
      <c r="A21" s="12"/>
      <c r="B21" s="38"/>
      <c r="C21" s="37" t="s">
        <v>15</v>
      </c>
      <c r="D21" s="16"/>
      <c r="E21" s="16"/>
      <c r="F21" s="16"/>
      <c r="G21" s="16"/>
      <c r="H21" s="17">
        <f t="shared" si="0"/>
        <v>0</v>
      </c>
      <c r="I21" s="24">
        <f t="shared" si="1"/>
        <v>0</v>
      </c>
    </row>
    <row r="22" spans="1:10" s="15" customFormat="1" ht="38.25" customHeight="1" x14ac:dyDescent="0.25">
      <c r="A22" s="12"/>
      <c r="B22" s="38"/>
      <c r="C22" s="37"/>
      <c r="D22" s="16"/>
      <c r="E22" s="16"/>
      <c r="F22" s="16"/>
      <c r="G22" s="16"/>
      <c r="H22" s="17"/>
      <c r="I22" s="24"/>
    </row>
    <row r="23" spans="1:10" s="15" customFormat="1" ht="27.95" customHeight="1" x14ac:dyDescent="0.25">
      <c r="A23" s="12"/>
      <c r="B23" s="149" t="s">
        <v>41</v>
      </c>
      <c r="C23" s="150"/>
      <c r="D23" s="16">
        <v>232425015.34999999</v>
      </c>
      <c r="E23" s="16">
        <v>0</v>
      </c>
      <c r="F23" s="16">
        <v>232425015.34999999</v>
      </c>
      <c r="G23" s="16">
        <v>36995163.219999999</v>
      </c>
      <c r="H23" s="16">
        <v>36276671.850000001</v>
      </c>
      <c r="I23" s="24">
        <v>195429852.13</v>
      </c>
    </row>
    <row r="24" spans="1:10" s="15" customFormat="1" ht="27.95" customHeight="1" x14ac:dyDescent="0.25">
      <c r="A24" s="12"/>
      <c r="B24" s="36"/>
      <c r="C24" s="39" t="s">
        <v>42</v>
      </c>
      <c r="D24" s="16"/>
      <c r="E24" s="16"/>
      <c r="F24" s="16"/>
      <c r="G24" s="16"/>
      <c r="H24" s="17">
        <v>0</v>
      </c>
      <c r="I24" s="24">
        <v>0</v>
      </c>
    </row>
    <row r="25" spans="1:10" s="15" customFormat="1" ht="27.95" customHeight="1" x14ac:dyDescent="0.25">
      <c r="A25" s="12"/>
      <c r="B25" s="36"/>
      <c r="C25" s="39" t="s">
        <v>43</v>
      </c>
      <c r="D25" s="16"/>
      <c r="E25" s="16"/>
      <c r="F25" s="16"/>
      <c r="G25" s="16"/>
      <c r="H25" s="17">
        <v>0</v>
      </c>
      <c r="I25" s="24">
        <v>0</v>
      </c>
    </row>
    <row r="26" spans="1:10" s="15" customFormat="1" ht="27.95" customHeight="1" x14ac:dyDescent="0.25">
      <c r="A26" s="12"/>
      <c r="B26" s="36"/>
      <c r="C26" s="39" t="s">
        <v>44</v>
      </c>
      <c r="D26" s="16"/>
      <c r="E26" s="16"/>
      <c r="F26" s="16"/>
      <c r="G26" s="16"/>
      <c r="H26" s="17">
        <v>0</v>
      </c>
      <c r="I26" s="24">
        <v>0</v>
      </c>
    </row>
    <row r="27" spans="1:10" s="15" customFormat="1" ht="15.75" x14ac:dyDescent="0.25">
      <c r="A27" s="12"/>
      <c r="B27" s="38"/>
      <c r="C27" s="39" t="s">
        <v>45</v>
      </c>
      <c r="D27" s="16"/>
      <c r="E27" s="16"/>
      <c r="F27" s="16"/>
      <c r="G27" s="16"/>
      <c r="H27" s="17">
        <v>0</v>
      </c>
      <c r="I27" s="24">
        <v>0</v>
      </c>
    </row>
    <row r="28" spans="1:10" s="15" customFormat="1" ht="27.95" customHeight="1" x14ac:dyDescent="0.25">
      <c r="A28" s="12"/>
      <c r="B28" s="38"/>
      <c r="C28" s="39" t="s">
        <v>46</v>
      </c>
      <c r="D28" s="16">
        <v>232425015.34999999</v>
      </c>
      <c r="E28" s="16">
        <v>0</v>
      </c>
      <c r="F28" s="16">
        <v>232425015.34999999</v>
      </c>
      <c r="G28" s="16">
        <v>36995163.219999999</v>
      </c>
      <c r="H28" s="16">
        <v>36276671.850000001</v>
      </c>
      <c r="I28" s="24">
        <v>195429852.13</v>
      </c>
      <c r="J28" s="88"/>
    </row>
    <row r="29" spans="1:10" s="15" customFormat="1" ht="27.95" customHeight="1" x14ac:dyDescent="0.25">
      <c r="A29" s="12"/>
      <c r="B29" s="38"/>
      <c r="C29" s="39" t="s">
        <v>47</v>
      </c>
      <c r="D29" s="16"/>
      <c r="E29" s="16"/>
      <c r="F29" s="16"/>
      <c r="G29" s="16"/>
      <c r="H29" s="17">
        <f>+E29-G29</f>
        <v>0</v>
      </c>
      <c r="I29" s="24">
        <f t="shared" ref="I29:I47" si="2">+F29-G29</f>
        <v>0</v>
      </c>
    </row>
    <row r="30" spans="1:10" s="15" customFormat="1" ht="27.95" customHeight="1" x14ac:dyDescent="0.25">
      <c r="A30" s="12"/>
      <c r="B30" s="38"/>
      <c r="C30" s="39" t="s">
        <v>48</v>
      </c>
      <c r="D30" s="16"/>
      <c r="E30" s="16"/>
      <c r="F30" s="16"/>
      <c r="G30" s="16"/>
      <c r="H30" s="17">
        <f>+E30-G30</f>
        <v>0</v>
      </c>
      <c r="I30" s="24">
        <f t="shared" si="2"/>
        <v>0</v>
      </c>
    </row>
    <row r="31" spans="1:10" s="15" customFormat="1" ht="27.95" customHeight="1" x14ac:dyDescent="0.25">
      <c r="A31" s="12"/>
      <c r="B31" s="38"/>
      <c r="C31" s="19"/>
      <c r="D31" s="16"/>
      <c r="E31" s="16"/>
      <c r="F31" s="16"/>
      <c r="G31" s="16"/>
      <c r="H31" s="17"/>
      <c r="I31" s="24">
        <f t="shared" si="2"/>
        <v>0</v>
      </c>
    </row>
    <row r="32" spans="1:10" s="15" customFormat="1" ht="15" customHeight="1" x14ac:dyDescent="0.25">
      <c r="A32" s="12"/>
      <c r="B32" s="149" t="s">
        <v>49</v>
      </c>
      <c r="C32" s="150"/>
      <c r="D32" s="16"/>
      <c r="E32" s="16"/>
      <c r="F32" s="16"/>
      <c r="G32" s="16"/>
      <c r="H32" s="17">
        <f t="shared" ref="H32:H41" si="3">+E32-G32</f>
        <v>0</v>
      </c>
      <c r="I32" s="24">
        <f t="shared" si="2"/>
        <v>0</v>
      </c>
    </row>
    <row r="33" spans="1:9" s="15" customFormat="1" ht="15.75" x14ac:dyDescent="0.25">
      <c r="A33" s="12"/>
      <c r="B33" s="36"/>
      <c r="C33" s="39" t="s">
        <v>50</v>
      </c>
      <c r="D33" s="16"/>
      <c r="E33" s="16"/>
      <c r="F33" s="16"/>
      <c r="G33" s="16"/>
      <c r="H33" s="17">
        <f t="shared" si="3"/>
        <v>0</v>
      </c>
      <c r="I33" s="24">
        <f t="shared" si="2"/>
        <v>0</v>
      </c>
    </row>
    <row r="34" spans="1:9" s="15" customFormat="1" ht="15.75" x14ac:dyDescent="0.25">
      <c r="A34" s="12"/>
      <c r="B34" s="36"/>
      <c r="C34" s="39" t="s">
        <v>51</v>
      </c>
      <c r="D34" s="16"/>
      <c r="E34" s="16"/>
      <c r="F34" s="16"/>
      <c r="G34" s="16"/>
      <c r="H34" s="17">
        <f t="shared" si="3"/>
        <v>0</v>
      </c>
      <c r="I34" s="24">
        <f t="shared" si="2"/>
        <v>0</v>
      </c>
    </row>
    <row r="35" spans="1:9" s="15" customFormat="1" ht="27.95" customHeight="1" x14ac:dyDescent="0.25">
      <c r="A35" s="12"/>
      <c r="B35" s="36"/>
      <c r="C35" s="39" t="s">
        <v>52</v>
      </c>
      <c r="D35" s="16"/>
      <c r="E35" s="16"/>
      <c r="F35" s="16"/>
      <c r="G35" s="16"/>
      <c r="H35" s="17">
        <f t="shared" si="3"/>
        <v>0</v>
      </c>
      <c r="I35" s="24">
        <f t="shared" si="2"/>
        <v>0</v>
      </c>
    </row>
    <row r="36" spans="1:9" s="15" customFormat="1" ht="15.75" x14ac:dyDescent="0.25">
      <c r="A36" s="12"/>
      <c r="B36" s="38"/>
      <c r="C36" s="39" t="s">
        <v>53</v>
      </c>
      <c r="D36" s="16"/>
      <c r="E36" s="16"/>
      <c r="F36" s="16"/>
      <c r="G36" s="16"/>
      <c r="H36" s="17">
        <f t="shared" si="3"/>
        <v>0</v>
      </c>
      <c r="I36" s="24">
        <f t="shared" si="2"/>
        <v>0</v>
      </c>
    </row>
    <row r="37" spans="1:9" s="15" customFormat="1" ht="27.95" customHeight="1" x14ac:dyDescent="0.25">
      <c r="A37" s="12"/>
      <c r="B37" s="38"/>
      <c r="C37" s="39" t="s">
        <v>54</v>
      </c>
      <c r="D37" s="16"/>
      <c r="E37" s="16"/>
      <c r="F37" s="16"/>
      <c r="G37" s="16"/>
      <c r="H37" s="17">
        <f t="shared" si="3"/>
        <v>0</v>
      </c>
      <c r="I37" s="24">
        <f t="shared" si="2"/>
        <v>0</v>
      </c>
    </row>
    <row r="38" spans="1:9" s="15" customFormat="1" ht="27.95" customHeight="1" x14ac:dyDescent="0.25">
      <c r="A38" s="12"/>
      <c r="B38" s="38"/>
      <c r="C38" s="39" t="s">
        <v>55</v>
      </c>
      <c r="D38" s="16"/>
      <c r="E38" s="16"/>
      <c r="F38" s="16"/>
      <c r="G38" s="16"/>
      <c r="H38" s="17">
        <f t="shared" si="3"/>
        <v>0</v>
      </c>
      <c r="I38" s="24">
        <f t="shared" si="2"/>
        <v>0</v>
      </c>
    </row>
    <row r="39" spans="1:9" s="15" customFormat="1" ht="27.95" customHeight="1" x14ac:dyDescent="0.25">
      <c r="A39" s="12"/>
      <c r="B39" s="38"/>
      <c r="C39" s="39" t="s">
        <v>56</v>
      </c>
      <c r="D39" s="16"/>
      <c r="E39" s="16"/>
      <c r="F39" s="16"/>
      <c r="G39" s="16"/>
      <c r="H39" s="17">
        <f t="shared" si="3"/>
        <v>0</v>
      </c>
      <c r="I39" s="24">
        <f t="shared" si="2"/>
        <v>0</v>
      </c>
    </row>
    <row r="40" spans="1:9" s="15" customFormat="1" ht="27.95" customHeight="1" x14ac:dyDescent="0.25">
      <c r="A40" s="12"/>
      <c r="B40" s="38"/>
      <c r="C40" s="39" t="s">
        <v>57</v>
      </c>
      <c r="D40" s="16"/>
      <c r="E40" s="16"/>
      <c r="F40" s="16"/>
      <c r="G40" s="16"/>
      <c r="H40" s="17">
        <f t="shared" si="3"/>
        <v>0</v>
      </c>
      <c r="I40" s="24">
        <f t="shared" si="2"/>
        <v>0</v>
      </c>
    </row>
    <row r="41" spans="1:9" s="15" customFormat="1" ht="29.25" customHeight="1" x14ac:dyDescent="0.25">
      <c r="A41" s="12"/>
      <c r="B41" s="38"/>
      <c r="C41" s="39" t="s">
        <v>58</v>
      </c>
      <c r="D41" s="16"/>
      <c r="E41" s="16"/>
      <c r="F41" s="16"/>
      <c r="G41" s="16"/>
      <c r="H41" s="17">
        <f t="shared" si="3"/>
        <v>0</v>
      </c>
      <c r="I41" s="24">
        <f t="shared" si="2"/>
        <v>0</v>
      </c>
    </row>
    <row r="42" spans="1:9" s="15" customFormat="1" ht="23.25" customHeight="1" x14ac:dyDescent="0.25">
      <c r="A42" s="12"/>
      <c r="B42" s="38"/>
      <c r="C42" s="19"/>
      <c r="D42" s="16"/>
      <c r="E42" s="16"/>
      <c r="F42" s="16"/>
      <c r="G42" s="16"/>
      <c r="H42" s="17"/>
      <c r="I42" s="24">
        <f t="shared" si="2"/>
        <v>0</v>
      </c>
    </row>
    <row r="43" spans="1:9" s="15" customFormat="1" ht="26.25" customHeight="1" x14ac:dyDescent="0.25">
      <c r="A43" s="12"/>
      <c r="B43" s="149" t="s">
        <v>59</v>
      </c>
      <c r="C43" s="150"/>
      <c r="D43" s="16"/>
      <c r="E43" s="16"/>
      <c r="F43" s="16"/>
      <c r="G43" s="16"/>
      <c r="H43" s="17">
        <f>+E43-G43</f>
        <v>0</v>
      </c>
      <c r="I43" s="24">
        <f t="shared" si="2"/>
        <v>0</v>
      </c>
    </row>
    <row r="44" spans="1:9" s="15" customFormat="1" ht="22.5" customHeight="1" x14ac:dyDescent="0.25">
      <c r="A44" s="12"/>
      <c r="B44" s="36"/>
      <c r="C44" s="39" t="s">
        <v>60</v>
      </c>
      <c r="D44" s="16"/>
      <c r="E44" s="16"/>
      <c r="F44" s="16"/>
      <c r="G44" s="16"/>
      <c r="H44" s="17">
        <f>+E44-G44</f>
        <v>0</v>
      </c>
      <c r="I44" s="24">
        <f t="shared" si="2"/>
        <v>0</v>
      </c>
    </row>
    <row r="45" spans="1:9" s="15" customFormat="1" ht="31.5" x14ac:dyDescent="0.25">
      <c r="A45" s="12"/>
      <c r="B45" s="36"/>
      <c r="C45" s="39" t="s">
        <v>61</v>
      </c>
      <c r="D45" s="16"/>
      <c r="E45" s="16"/>
      <c r="F45" s="16"/>
      <c r="G45" s="16"/>
      <c r="H45" s="17">
        <f>+E45-G45</f>
        <v>0</v>
      </c>
      <c r="I45" s="24">
        <f t="shared" si="2"/>
        <v>0</v>
      </c>
    </row>
    <row r="46" spans="1:9" s="15" customFormat="1" ht="21.75" customHeight="1" x14ac:dyDescent="0.25">
      <c r="A46" s="12"/>
      <c r="B46" s="36"/>
      <c r="C46" s="39" t="s">
        <v>62</v>
      </c>
      <c r="D46" s="16"/>
      <c r="E46" s="16"/>
      <c r="F46" s="16"/>
      <c r="G46" s="16"/>
      <c r="H46" s="17">
        <f>+E46-G46</f>
        <v>0</v>
      </c>
      <c r="I46" s="24">
        <f t="shared" si="2"/>
        <v>0</v>
      </c>
    </row>
    <row r="47" spans="1:9" s="15" customFormat="1" ht="27.95" customHeight="1" x14ac:dyDescent="0.25">
      <c r="A47" s="12"/>
      <c r="B47" s="38"/>
      <c r="C47" s="37" t="s">
        <v>63</v>
      </c>
      <c r="D47" s="16"/>
      <c r="E47" s="16"/>
      <c r="F47" s="16"/>
      <c r="G47" s="16"/>
      <c r="H47" s="17">
        <f>+E47-G47</f>
        <v>0</v>
      </c>
      <c r="I47" s="24">
        <f t="shared" si="2"/>
        <v>0</v>
      </c>
    </row>
    <row r="48" spans="1:9" s="15" customFormat="1" ht="27.95" customHeight="1" x14ac:dyDescent="0.25">
      <c r="A48" s="12"/>
      <c r="B48" s="81"/>
      <c r="C48" s="84"/>
      <c r="D48" s="40"/>
      <c r="E48" s="40"/>
      <c r="F48" s="40"/>
      <c r="G48" s="16"/>
      <c r="H48" s="17"/>
      <c r="I48" s="24"/>
    </row>
    <row r="49" spans="1:9" ht="31.5" customHeight="1" thickBot="1" x14ac:dyDescent="0.25">
      <c r="A49" s="1"/>
      <c r="B49" s="29"/>
      <c r="C49" s="91" t="s">
        <v>120</v>
      </c>
      <c r="D49" s="20">
        <v>232425015.34999999</v>
      </c>
      <c r="E49" s="20">
        <v>0</v>
      </c>
      <c r="F49" s="20">
        <v>232425015.34999999</v>
      </c>
      <c r="G49" s="20">
        <v>36995163.219999999</v>
      </c>
      <c r="H49" s="20">
        <v>36276671.850000001</v>
      </c>
      <c r="I49" s="20">
        <v>195429852.13</v>
      </c>
    </row>
    <row r="50" spans="1:9" x14ac:dyDescent="0.2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">
      <c r="A51" s="1"/>
      <c r="B51" s="1"/>
      <c r="C51" s="1"/>
      <c r="D51" s="1"/>
      <c r="E51" s="1"/>
      <c r="F51" s="93"/>
      <c r="G51" s="93"/>
      <c r="H51" s="93"/>
      <c r="I51" s="1"/>
    </row>
    <row r="52" spans="1:9" x14ac:dyDescent="0.2">
      <c r="A52" s="1"/>
      <c r="B52" s="1"/>
      <c r="C52" s="1"/>
      <c r="D52" s="1"/>
      <c r="E52" s="1"/>
      <c r="F52" s="44"/>
      <c r="G52" s="44"/>
      <c r="H52" s="44"/>
      <c r="I52" s="1"/>
    </row>
    <row r="53" spans="1:9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9" ht="15" x14ac:dyDescent="0.25">
      <c r="A54" s="1"/>
      <c r="B54" s="1"/>
      <c r="C54" s="101" t="s">
        <v>129</v>
      </c>
      <c r="D54" s="101"/>
      <c r="E54" s="101"/>
      <c r="F54" s="102"/>
      <c r="G54" s="103"/>
      <c r="H54" s="1"/>
      <c r="I54" s="1"/>
    </row>
    <row r="55" spans="1:9" ht="15" x14ac:dyDescent="0.25">
      <c r="B55" s="1"/>
      <c r="C55" s="105"/>
      <c r="D55" s="105"/>
      <c r="E55" s="105"/>
      <c r="F55" s="106"/>
      <c r="G55" s="103"/>
      <c r="H55" s="1"/>
      <c r="I55" s="1"/>
    </row>
    <row r="56" spans="1:9" ht="15" x14ac:dyDescent="0.25">
      <c r="C56" s="105"/>
      <c r="D56" s="105"/>
      <c r="E56" s="105"/>
      <c r="F56" s="106"/>
      <c r="G56" s="103"/>
    </row>
    <row r="57" spans="1:9" ht="15" x14ac:dyDescent="0.25">
      <c r="C57" s="107" t="s">
        <v>130</v>
      </c>
      <c r="D57" s="108" t="s">
        <v>131</v>
      </c>
      <c r="E57" s="109"/>
      <c r="F57" s="110"/>
      <c r="G57" s="104" t="s">
        <v>138</v>
      </c>
    </row>
    <row r="58" spans="1:9" ht="15" x14ac:dyDescent="0.25">
      <c r="C58" s="108"/>
      <c r="D58" s="107"/>
      <c r="E58" s="112"/>
      <c r="F58" s="110"/>
      <c r="G58" s="108"/>
    </row>
    <row r="59" spans="1:9" ht="15" x14ac:dyDescent="0.25">
      <c r="C59" s="107"/>
      <c r="D59" s="107"/>
      <c r="E59" s="112"/>
      <c r="F59" s="110"/>
      <c r="G59" s="108"/>
    </row>
    <row r="60" spans="1:9" ht="15" x14ac:dyDescent="0.25">
      <c r="C60" s="107" t="s">
        <v>132</v>
      </c>
      <c r="D60" s="107" t="s">
        <v>133</v>
      </c>
      <c r="E60" s="112"/>
      <c r="F60" s="110"/>
      <c r="G60" s="108" t="s">
        <v>136</v>
      </c>
    </row>
    <row r="61" spans="1:9" ht="15" x14ac:dyDescent="0.25">
      <c r="C61" s="107" t="s">
        <v>134</v>
      </c>
      <c r="D61" s="107" t="s">
        <v>135</v>
      </c>
      <c r="E61" s="112"/>
      <c r="F61" s="107"/>
      <c r="G61" s="107" t="s">
        <v>137</v>
      </c>
    </row>
  </sheetData>
  <mergeCells count="17">
    <mergeCell ref="I8:I10"/>
    <mergeCell ref="D9:D10"/>
    <mergeCell ref="E9:E10"/>
    <mergeCell ref="F9:F10"/>
    <mergeCell ref="G9:G10"/>
    <mergeCell ref="H9:H10"/>
    <mergeCell ref="D8:H8"/>
    <mergeCell ref="B2:I2"/>
    <mergeCell ref="B3:I3"/>
    <mergeCell ref="B4:I4"/>
    <mergeCell ref="B5:I5"/>
    <mergeCell ref="B6:I6"/>
    <mergeCell ref="B13:C13"/>
    <mergeCell ref="B23:C23"/>
    <mergeCell ref="B32:C32"/>
    <mergeCell ref="B43:C43"/>
    <mergeCell ref="B8:C11"/>
  </mergeCells>
  <printOptions horizontalCentered="1" verticalCentered="1"/>
  <pageMargins left="0.55118110236220474" right="0" top="0.98425196850393704" bottom="0.98425196850393704" header="0" footer="0"/>
  <pageSetup scale="50" orientation="landscape" r:id="rId1"/>
  <headerFooter alignWithMargins="0"/>
  <rowBreaks count="1" manualBreakCount="1">
    <brk id="33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Edo_Analitico_Clasif_Admtva</vt:lpstr>
      <vt:lpstr>Edo_Analitico_ClasiEcon_TipoGto</vt:lpstr>
      <vt:lpstr>Edo_Analítico_Pres_Egre_CapGto</vt:lpstr>
      <vt:lpstr>Edo_Analit_PE_Clasi_funcional</vt:lpstr>
      <vt:lpstr>Edo_Analit_PE_Clasi_funcional!Área_de_impresión</vt:lpstr>
      <vt:lpstr>Edo_Analitico_ClasiEcon_TipoGto!Área_de_impresión</vt:lpstr>
      <vt:lpstr>Edo_Analítico_Pres_Egre_CapGto!Área_de_impresión</vt:lpstr>
      <vt:lpstr>Edo_Analit_PE_Clasi_funcional!Títulos_a_imprimir</vt:lpstr>
      <vt:lpstr>Edo_Analítico_Pres_Egre_CapGto!Títulos_a_imprimir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Poot</dc:creator>
  <cp:lastModifiedBy>jaime huchin mis</cp:lastModifiedBy>
  <cp:lastPrinted>2016-08-17T18:34:59Z</cp:lastPrinted>
  <dcterms:created xsi:type="dcterms:W3CDTF">2012-05-21T16:50:30Z</dcterms:created>
  <dcterms:modified xsi:type="dcterms:W3CDTF">2016-10-24T19:44:07Z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